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Source data final/"/>
    </mc:Choice>
  </mc:AlternateContent>
  <xr:revisionPtr revIDLastSave="0" documentId="13_ncr:1_{3137379C-7C57-144F-9E96-F74C4F8340B3}" xr6:coauthVersionLast="36" xr6:coauthVersionMax="47" xr10:uidLastSave="{00000000-0000-0000-0000-000000000000}"/>
  <bookViews>
    <workbookView xWindow="580" yWindow="500" windowWidth="27640" windowHeight="16120" xr2:uid="{CB296879-8345-4847-B017-2A71C6C97022}"/>
  </bookViews>
  <sheets>
    <sheet name="Rad51 O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3" i="1" l="1"/>
  <c r="B102" i="1"/>
  <c r="B101" i="1"/>
  <c r="B100" i="1"/>
  <c r="B99" i="1"/>
  <c r="G62" i="1" l="1"/>
  <c r="J14" i="1" l="1"/>
  <c r="J16" i="1"/>
  <c r="J29" i="1"/>
  <c r="J33" i="1"/>
  <c r="K50" i="1"/>
  <c r="K75" i="1"/>
  <c r="J75" i="1"/>
  <c r="G94" i="1"/>
  <c r="H94" i="1" s="1"/>
  <c r="G93" i="1"/>
  <c r="H93" i="1" s="1"/>
  <c r="F93" i="1"/>
  <c r="H92" i="1"/>
  <c r="G92" i="1"/>
  <c r="I91" i="1" s="1"/>
  <c r="J91" i="1" s="1"/>
  <c r="K91" i="1" s="1"/>
  <c r="G91" i="1"/>
  <c r="H91" i="1" s="1"/>
  <c r="F91" i="1"/>
  <c r="G90" i="1"/>
  <c r="H90" i="1" s="1"/>
  <c r="G89" i="1"/>
  <c r="H89" i="1" s="1"/>
  <c r="F89" i="1"/>
  <c r="H88" i="1"/>
  <c r="G88" i="1"/>
  <c r="G87" i="1"/>
  <c r="H87" i="1" s="1"/>
  <c r="F87" i="1"/>
  <c r="H86" i="1"/>
  <c r="H85" i="1"/>
  <c r="G85" i="1"/>
  <c r="I85" i="1" s="1"/>
  <c r="J85" i="1" s="1"/>
  <c r="K85" i="1" s="1"/>
  <c r="F85" i="1"/>
  <c r="H84" i="1"/>
  <c r="I83" i="1"/>
  <c r="J83" i="1" s="1"/>
  <c r="H83" i="1"/>
  <c r="F83" i="1"/>
  <c r="H82" i="1"/>
  <c r="I81" i="1"/>
  <c r="J81" i="1" s="1"/>
  <c r="K81" i="1" s="1"/>
  <c r="H81" i="1"/>
  <c r="F81" i="1"/>
  <c r="H80" i="1"/>
  <c r="I79" i="1"/>
  <c r="J79" i="1" s="1"/>
  <c r="H79" i="1"/>
  <c r="F79" i="1"/>
  <c r="H78" i="1"/>
  <c r="I77" i="1"/>
  <c r="K77" i="1" s="1"/>
  <c r="H77" i="1"/>
  <c r="F77" i="1"/>
  <c r="H76" i="1"/>
  <c r="I75" i="1"/>
  <c r="F75" i="1"/>
  <c r="I73" i="1"/>
  <c r="J73" i="1" s="1"/>
  <c r="K73" i="1" s="1"/>
  <c r="F73" i="1"/>
  <c r="I71" i="1"/>
  <c r="J71" i="1" s="1"/>
  <c r="K71" i="1" s="1"/>
  <c r="F71" i="1"/>
  <c r="G67" i="1"/>
  <c r="H67" i="1" s="1"/>
  <c r="G66" i="1"/>
  <c r="I66" i="1" s="1"/>
  <c r="J66" i="1" s="1"/>
  <c r="F66" i="1"/>
  <c r="H65" i="1"/>
  <c r="G64" i="1"/>
  <c r="H64" i="1" s="1"/>
  <c r="F64" i="1"/>
  <c r="H63" i="1"/>
  <c r="G63" i="1"/>
  <c r="H62" i="1"/>
  <c r="F62" i="1"/>
  <c r="G61" i="1"/>
  <c r="H61" i="1" s="1"/>
  <c r="G60" i="1"/>
  <c r="H60" i="1" s="1"/>
  <c r="F60" i="1"/>
  <c r="H59" i="1"/>
  <c r="I58" i="1"/>
  <c r="J58" i="1" s="1"/>
  <c r="H58" i="1"/>
  <c r="F58" i="1"/>
  <c r="H57" i="1"/>
  <c r="I56" i="1"/>
  <c r="J56" i="1" s="1"/>
  <c r="K56" i="1" s="1"/>
  <c r="H56" i="1"/>
  <c r="F56" i="1"/>
  <c r="H55" i="1"/>
  <c r="I54" i="1"/>
  <c r="J54" i="1" s="1"/>
  <c r="K54" i="1" s="1"/>
  <c r="H54" i="1"/>
  <c r="F54" i="1"/>
  <c r="H53" i="1"/>
  <c r="J52" i="1"/>
  <c r="K52" i="1" s="1"/>
  <c r="I52" i="1"/>
  <c r="H52" i="1"/>
  <c r="F52" i="1"/>
  <c r="I48" i="1"/>
  <c r="J48" i="1" s="1"/>
  <c r="K48" i="1" s="1"/>
  <c r="F48" i="1"/>
  <c r="I46" i="1"/>
  <c r="J46" i="1" s="1"/>
  <c r="F46" i="1"/>
  <c r="H34" i="1"/>
  <c r="I33" i="1"/>
  <c r="H33" i="1"/>
  <c r="F33" i="1"/>
  <c r="E33" i="1"/>
  <c r="H32" i="1"/>
  <c r="I31" i="1"/>
  <c r="H31" i="1"/>
  <c r="F31" i="1"/>
  <c r="H30" i="1"/>
  <c r="I29" i="1"/>
  <c r="H29" i="1"/>
  <c r="F29" i="1"/>
  <c r="H28" i="1"/>
  <c r="D28" i="1"/>
  <c r="F27" i="1" s="1"/>
  <c r="I27" i="1"/>
  <c r="J27" i="1" s="1"/>
  <c r="H27" i="1"/>
  <c r="H23" i="1"/>
  <c r="I22" i="1"/>
  <c r="J22" i="1" s="1"/>
  <c r="H22" i="1"/>
  <c r="F22" i="1"/>
  <c r="H21" i="1"/>
  <c r="E21" i="1"/>
  <c r="I20" i="1"/>
  <c r="J20" i="1" s="1"/>
  <c r="H20" i="1"/>
  <c r="F20" i="1"/>
  <c r="E20" i="1"/>
  <c r="H19" i="1"/>
  <c r="I18" i="1"/>
  <c r="J18" i="1" s="1"/>
  <c r="H18" i="1"/>
  <c r="F18" i="1"/>
  <c r="E18" i="1"/>
  <c r="H17" i="1"/>
  <c r="E17" i="1"/>
  <c r="I16" i="1"/>
  <c r="H16" i="1"/>
  <c r="F16" i="1"/>
  <c r="H11" i="1"/>
  <c r="I10" i="1"/>
  <c r="J10" i="1" s="1"/>
  <c r="H10" i="1"/>
  <c r="F10" i="1"/>
  <c r="E10" i="1"/>
  <c r="H9" i="1"/>
  <c r="I8" i="1"/>
  <c r="J8" i="1" s="1"/>
  <c r="H8" i="1"/>
  <c r="F8" i="1"/>
  <c r="E8" i="1"/>
  <c r="H7" i="1"/>
  <c r="I6" i="1"/>
  <c r="J6" i="1" s="1"/>
  <c r="H6" i="1"/>
  <c r="F6" i="1"/>
  <c r="E6" i="1"/>
  <c r="H5" i="1"/>
  <c r="E5" i="1"/>
  <c r="I4" i="1"/>
  <c r="J4" i="1" s="1"/>
  <c r="H4" i="1"/>
  <c r="F4" i="1"/>
  <c r="H15" i="1"/>
  <c r="I14" i="1"/>
  <c r="H14" i="1"/>
  <c r="F14" i="1"/>
  <c r="E14" i="1"/>
  <c r="H13" i="1"/>
  <c r="E13" i="1"/>
  <c r="I12" i="1"/>
  <c r="J12" i="1" s="1"/>
  <c r="H12" i="1"/>
  <c r="F12" i="1"/>
  <c r="J2" i="1"/>
  <c r="K2" i="1" s="1"/>
  <c r="H42" i="1"/>
  <c r="I41" i="1"/>
  <c r="J41" i="1" s="1"/>
  <c r="H41" i="1"/>
  <c r="F41" i="1"/>
  <c r="E41" i="1"/>
  <c r="H40" i="1"/>
  <c r="E40" i="1"/>
  <c r="I39" i="1"/>
  <c r="J39" i="1" s="1"/>
  <c r="H39" i="1"/>
  <c r="F39" i="1"/>
  <c r="H38" i="1"/>
  <c r="E38" i="1"/>
  <c r="I37" i="1"/>
  <c r="J37" i="1" s="1"/>
  <c r="H37" i="1"/>
  <c r="F37" i="1"/>
  <c r="E37" i="1"/>
  <c r="H36" i="1"/>
  <c r="I35" i="1"/>
  <c r="J35" i="1" s="1"/>
  <c r="H35" i="1"/>
  <c r="F35" i="1"/>
  <c r="K31" i="1" l="1"/>
  <c r="J77" i="1"/>
  <c r="J31" i="1"/>
  <c r="I93" i="1"/>
  <c r="J93" i="1" s="1"/>
  <c r="K93" i="1" s="1"/>
  <c r="K46" i="1"/>
  <c r="I89" i="1"/>
  <c r="J89" i="1" s="1"/>
  <c r="K89" i="1" s="1"/>
  <c r="K79" i="1"/>
  <c r="K29" i="1"/>
  <c r="I62" i="1"/>
  <c r="J62" i="1" s="1"/>
  <c r="K62" i="1" s="1"/>
  <c r="K66" i="1"/>
  <c r="I87" i="1"/>
  <c r="J87" i="1" s="1"/>
  <c r="K87" i="1" s="1"/>
  <c r="I60" i="1"/>
  <c r="J60" i="1" s="1"/>
  <c r="K60" i="1" s="1"/>
  <c r="I64" i="1"/>
  <c r="J64" i="1" s="1"/>
  <c r="K64" i="1" s="1"/>
  <c r="K58" i="1"/>
  <c r="K83" i="1"/>
  <c r="H66" i="1"/>
  <c r="K27" i="1"/>
  <c r="K33" i="1"/>
  <c r="K18" i="1"/>
  <c r="K8" i="1"/>
  <c r="K20" i="1"/>
  <c r="K4" i="1"/>
  <c r="K10" i="1"/>
  <c r="K35" i="1"/>
  <c r="K41" i="1"/>
  <c r="K16" i="1"/>
  <c r="K22" i="1"/>
  <c r="K37" i="1"/>
  <c r="K6" i="1"/>
  <c r="K12" i="1"/>
  <c r="K14" i="1"/>
  <c r="K39" i="1"/>
</calcChain>
</file>

<file path=xl/sharedStrings.xml><?xml version="1.0" encoding="utf-8"?>
<sst xmlns="http://schemas.openxmlformats.org/spreadsheetml/2006/main" count="77" uniqueCount="26">
  <si>
    <t>Genotype</t>
  </si>
  <si>
    <t xml:space="preserve">Culture </t>
  </si>
  <si>
    <t>Plate</t>
  </si>
  <si>
    <t xml:space="preserve">Recombination frequency </t>
  </si>
  <si>
    <t>Inter WT + pRS423-EV</t>
  </si>
  <si>
    <t>Inter WT + pRS423-RAD51</t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</si>
  <si>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+ pRS423-EV</t>
    </r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</si>
  <si>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+ pRS423-RAD51</t>
    </r>
  </si>
  <si>
    <t>Adjusted CFU (SC -His + Gal)</t>
  </si>
  <si>
    <t>Average CFU (SC -His + Gal)</t>
  </si>
  <si>
    <t>Average CFU (SC -His)</t>
  </si>
  <si>
    <t>% white</t>
  </si>
  <si>
    <t>% red</t>
  </si>
  <si>
    <t xml:space="preserve">CFU (SC -His) </t>
  </si>
  <si>
    <t>CFU (SC -His + Gal)</t>
  </si>
  <si>
    <t>n/a</t>
  </si>
  <si>
    <t>Genotypes compared</t>
  </si>
  <si>
    <t>p-value</t>
  </si>
  <si>
    <t>Indicator</t>
  </si>
  <si>
    <t>****</t>
  </si>
  <si>
    <t>WT+EV - WT+RAD51 OE</t>
  </si>
  <si>
    <t>WT+EV - exo1∆ sgs1∆ +RAD51 OE</t>
  </si>
  <si>
    <t>WT+EV - exo1∆ sgs1∆ +EV</t>
  </si>
  <si>
    <t>WT+RAD51 OE - exo1∆ sgs1∆ +RAD51 OE</t>
  </si>
  <si>
    <t>exo1∆ sgs1∆ +EV - exo1∆ sgs1∆ +RAD51 OE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</si>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</sst>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0" fillId="0" borderId="1" xfId="0" applyFill="1" applyBorder="1"/>
    <xf numFmtId="0" fontId="0" fillId="0" borderId="1" xfId="0" applyBorder="1" applyAlignment="1"/>
    <xf numFmtId="0" fontId="1" fillId="0" borderId="1" xfId="0" applyFont="1" applyFill="1" applyBorder="1"/>
    <xf numFmtId="0" fontId="2" fillId="0" borderId="1" xfId="0" applyFont="1" applyFill="1" applyBorder="1"/>
    <xf numFmtId="11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61261-C4D1-FB4A-B69D-0AFF0895741D}">
  <dimension ref="A1:N103"/>
  <sheetViews>
    <sheetView tabSelected="1" zoomScale="69" workbookViewId="0"/>
  </sheetViews>
  <sheetFormatPr baseColWidth="10" defaultRowHeight="16" x14ac:dyDescent="0.2"/>
  <cols>
    <col min="1" max="1" width="37.1640625" bestFit="1" customWidth="1"/>
    <col min="2" max="2" width="8.33203125" bestFit="1" customWidth="1"/>
    <col min="3" max="3" width="5.33203125" bestFit="1" customWidth="1"/>
    <col min="4" max="4" width="15.83203125" bestFit="1" customWidth="1"/>
    <col min="5" max="5" width="12.1640625" bestFit="1" customWidth="1"/>
    <col min="6" max="6" width="19.6640625" bestFit="1" customWidth="1"/>
    <col min="7" max="7" width="20.83203125" bestFit="1" customWidth="1"/>
    <col min="8" max="8" width="12.1640625" bestFit="1" customWidth="1"/>
    <col min="9" max="9" width="24.6640625" bestFit="1" customWidth="1"/>
    <col min="10" max="10" width="25" bestFit="1" customWidth="1"/>
    <col min="11" max="11" width="23" bestFit="1" customWidth="1"/>
    <col min="12" max="12" width="15.5" style="3" bestFit="1" customWidth="1"/>
    <col min="13" max="14" width="22.6640625" style="3" bestFit="1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13</v>
      </c>
      <c r="E1" s="7" t="s">
        <v>11</v>
      </c>
      <c r="F1" s="1" t="s">
        <v>10</v>
      </c>
      <c r="G1" s="1" t="s">
        <v>14</v>
      </c>
      <c r="H1" s="1" t="s">
        <v>12</v>
      </c>
      <c r="I1" s="1" t="s">
        <v>9</v>
      </c>
      <c r="J1" s="1" t="s">
        <v>8</v>
      </c>
      <c r="K1" s="1" t="s">
        <v>3</v>
      </c>
    </row>
    <row r="2" spans="1:11" x14ac:dyDescent="0.2">
      <c r="A2" s="14" t="s">
        <v>4</v>
      </c>
      <c r="B2" s="14">
        <v>1</v>
      </c>
      <c r="C2" s="4">
        <v>1</v>
      </c>
      <c r="D2" s="4">
        <v>709</v>
      </c>
      <c r="E2" s="5">
        <v>0.84626234099999997</v>
      </c>
      <c r="F2" s="14">
        <v>673.5</v>
      </c>
      <c r="G2" s="4">
        <v>493</v>
      </c>
      <c r="H2" s="5">
        <v>10.34482759</v>
      </c>
      <c r="I2" s="14">
        <v>531</v>
      </c>
      <c r="J2" s="12">
        <f>I2</f>
        <v>531</v>
      </c>
      <c r="K2" s="12">
        <f>J2/F2</f>
        <v>0.7884187082405345</v>
      </c>
    </row>
    <row r="3" spans="1:11" x14ac:dyDescent="0.2">
      <c r="A3" s="14"/>
      <c r="B3" s="14"/>
      <c r="C3" s="4">
        <v>2</v>
      </c>
      <c r="D3" s="4">
        <v>638</v>
      </c>
      <c r="E3" s="5">
        <v>0.15673981200000001</v>
      </c>
      <c r="F3" s="14"/>
      <c r="G3" s="4">
        <v>569</v>
      </c>
      <c r="H3" s="5">
        <v>8.0843585240000007</v>
      </c>
      <c r="I3" s="14"/>
      <c r="J3" s="12"/>
      <c r="K3" s="12"/>
    </row>
    <row r="4" spans="1:11" x14ac:dyDescent="0.2">
      <c r="A4" s="14"/>
      <c r="B4" s="12">
        <v>2</v>
      </c>
      <c r="C4" s="2">
        <v>1</v>
      </c>
      <c r="D4" s="2">
        <v>148</v>
      </c>
      <c r="E4" s="2">
        <v>0</v>
      </c>
      <c r="F4" s="12">
        <f>AVERAGE(D4:D5)</f>
        <v>167</v>
      </c>
      <c r="G4" s="2">
        <v>164</v>
      </c>
      <c r="H4" s="2">
        <f>17/G4*100</f>
        <v>10.365853658536585</v>
      </c>
      <c r="I4" s="12">
        <f>AVERAGE(G4:G5)</f>
        <v>157</v>
      </c>
      <c r="J4" s="12">
        <f t="shared" ref="J4" si="0">I4</f>
        <v>157</v>
      </c>
      <c r="K4" s="13">
        <f>I4/F4</f>
        <v>0.94011976047904189</v>
      </c>
    </row>
    <row r="5" spans="1:11" x14ac:dyDescent="0.2">
      <c r="A5" s="14"/>
      <c r="B5" s="12"/>
      <c r="C5" s="2">
        <v>2</v>
      </c>
      <c r="D5" s="2">
        <v>186</v>
      </c>
      <c r="E5" s="2">
        <f>2/D5*100</f>
        <v>1.0752688172043012</v>
      </c>
      <c r="F5" s="12"/>
      <c r="G5" s="2">
        <v>150</v>
      </c>
      <c r="H5" s="2">
        <f>19/G5*100</f>
        <v>12.666666666666668</v>
      </c>
      <c r="I5" s="12"/>
      <c r="J5" s="12"/>
      <c r="K5" s="13"/>
    </row>
    <row r="6" spans="1:11" x14ac:dyDescent="0.2">
      <c r="A6" s="14"/>
      <c r="B6" s="12">
        <v>3</v>
      </c>
      <c r="C6" s="2">
        <v>1</v>
      </c>
      <c r="D6" s="2">
        <v>61</v>
      </c>
      <c r="E6" s="2">
        <f>1/D6*100</f>
        <v>1.639344262295082</v>
      </c>
      <c r="F6" s="12">
        <f>AVERAGE(D6:D7)</f>
        <v>61.5</v>
      </c>
      <c r="G6" s="2">
        <v>57</v>
      </c>
      <c r="H6" s="2">
        <f>5/G6*100</f>
        <v>8.7719298245614024</v>
      </c>
      <c r="I6" s="12">
        <f>AVERAGE(G6:G7)</f>
        <v>65.5</v>
      </c>
      <c r="J6" s="12">
        <f t="shared" ref="J6" si="1">I6</f>
        <v>65.5</v>
      </c>
      <c r="K6" s="13">
        <f>I6/F6</f>
        <v>1.065040650406504</v>
      </c>
    </row>
    <row r="7" spans="1:11" x14ac:dyDescent="0.2">
      <c r="A7" s="14"/>
      <c r="B7" s="12"/>
      <c r="C7" s="2">
        <v>2</v>
      </c>
      <c r="D7" s="2">
        <v>62</v>
      </c>
      <c r="E7" s="2">
        <v>0</v>
      </c>
      <c r="F7" s="12"/>
      <c r="G7" s="2">
        <v>74</v>
      </c>
      <c r="H7" s="2">
        <f>14/G7*100</f>
        <v>18.918918918918919</v>
      </c>
      <c r="I7" s="12"/>
      <c r="J7" s="12"/>
      <c r="K7" s="13"/>
    </row>
    <row r="8" spans="1:11" x14ac:dyDescent="0.2">
      <c r="A8" s="14"/>
      <c r="B8" s="13">
        <v>4</v>
      </c>
      <c r="C8" s="5">
        <v>1</v>
      </c>
      <c r="D8" s="5">
        <v>265</v>
      </c>
      <c r="E8" s="5">
        <f>3/265*100</f>
        <v>1.1320754716981132</v>
      </c>
      <c r="F8" s="13">
        <f>AVERAGE(D8:D9)</f>
        <v>249.5</v>
      </c>
      <c r="G8" s="5">
        <v>216</v>
      </c>
      <c r="H8" s="5">
        <f>40/216*100</f>
        <v>18.518518518518519</v>
      </c>
      <c r="I8" s="13">
        <f>AVERAGE(G8:G9)</f>
        <v>209</v>
      </c>
      <c r="J8" s="12">
        <f t="shared" ref="J8" si="2">I8</f>
        <v>209</v>
      </c>
      <c r="K8" s="13">
        <f>I8/F8</f>
        <v>0.83767535070140275</v>
      </c>
    </row>
    <row r="9" spans="1:11" x14ac:dyDescent="0.2">
      <c r="A9" s="14"/>
      <c r="B9" s="13"/>
      <c r="C9" s="5">
        <v>2</v>
      </c>
      <c r="D9" s="5">
        <v>234</v>
      </c>
      <c r="E9" s="5">
        <v>0</v>
      </c>
      <c r="F9" s="13"/>
      <c r="G9" s="5">
        <v>202</v>
      </c>
      <c r="H9" s="5">
        <f>35/202*100</f>
        <v>17.326732673267326</v>
      </c>
      <c r="I9" s="13"/>
      <c r="J9" s="12"/>
      <c r="K9" s="13"/>
    </row>
    <row r="10" spans="1:11" x14ac:dyDescent="0.2">
      <c r="A10" s="14"/>
      <c r="B10" s="13">
        <v>5</v>
      </c>
      <c r="C10" s="5">
        <v>1</v>
      </c>
      <c r="D10" s="5">
        <v>340</v>
      </c>
      <c r="E10" s="5">
        <f>1/340*100</f>
        <v>0.29411764705882354</v>
      </c>
      <c r="F10" s="13">
        <f>AVERAGE(D10:D11)</f>
        <v>340.5</v>
      </c>
      <c r="G10" s="5">
        <v>510</v>
      </c>
      <c r="H10" s="5">
        <f>61/510*100</f>
        <v>11.96078431372549</v>
      </c>
      <c r="I10" s="13">
        <f>AVERAGE(G10:G11)</f>
        <v>422.5</v>
      </c>
      <c r="J10" s="12">
        <f t="shared" ref="J10" si="3">I10</f>
        <v>422.5</v>
      </c>
      <c r="K10" s="13">
        <f>I10/F10</f>
        <v>1.2408223201174744</v>
      </c>
    </row>
    <row r="11" spans="1:11" x14ac:dyDescent="0.2">
      <c r="A11" s="14"/>
      <c r="B11" s="13"/>
      <c r="C11" s="5">
        <v>2</v>
      </c>
      <c r="D11" s="5">
        <v>341</v>
      </c>
      <c r="E11" s="5">
        <v>0</v>
      </c>
      <c r="F11" s="13"/>
      <c r="G11" s="5">
        <v>335</v>
      </c>
      <c r="H11" s="5">
        <f>66/335*100</f>
        <v>19.701492537313435</v>
      </c>
      <c r="I11" s="13"/>
      <c r="J11" s="12"/>
      <c r="K11" s="13"/>
    </row>
    <row r="12" spans="1:11" x14ac:dyDescent="0.2">
      <c r="A12" s="14"/>
      <c r="B12" s="12">
        <v>6</v>
      </c>
      <c r="C12" s="2">
        <v>1</v>
      </c>
      <c r="D12" s="2">
        <v>104</v>
      </c>
      <c r="E12" s="2">
        <v>0</v>
      </c>
      <c r="F12" s="12">
        <f>AVERAGE(D12:D13)</f>
        <v>106</v>
      </c>
      <c r="G12" s="2">
        <v>99</v>
      </c>
      <c r="H12" s="2">
        <f>14/99*100</f>
        <v>14.14141414141414</v>
      </c>
      <c r="I12" s="12">
        <f>AVERAGE(G12:G13)</f>
        <v>89</v>
      </c>
      <c r="J12" s="12">
        <f t="shared" ref="J12" si="4">I12</f>
        <v>89</v>
      </c>
      <c r="K12" s="12">
        <f>I12/F12</f>
        <v>0.839622641509434</v>
      </c>
    </row>
    <row r="13" spans="1:11" x14ac:dyDescent="0.2">
      <c r="A13" s="14"/>
      <c r="B13" s="12"/>
      <c r="C13" s="2">
        <v>2</v>
      </c>
      <c r="D13" s="2">
        <v>108</v>
      </c>
      <c r="E13" s="2">
        <f>2/108*100</f>
        <v>1.8518518518518516</v>
      </c>
      <c r="F13" s="12"/>
      <c r="G13" s="2">
        <v>79</v>
      </c>
      <c r="H13" s="2">
        <f>13/79*100</f>
        <v>16.455696202531644</v>
      </c>
      <c r="I13" s="12"/>
      <c r="J13" s="12"/>
      <c r="K13" s="12"/>
    </row>
    <row r="14" spans="1:11" x14ac:dyDescent="0.2">
      <c r="A14" s="14"/>
      <c r="B14" s="12">
        <v>7</v>
      </c>
      <c r="C14" s="2">
        <v>1</v>
      </c>
      <c r="D14" s="2">
        <v>265</v>
      </c>
      <c r="E14" s="2">
        <f>2/265*100</f>
        <v>0.75471698113207553</v>
      </c>
      <c r="F14" s="12">
        <f>AVERAGE(D14:D15)</f>
        <v>260.5</v>
      </c>
      <c r="G14" s="2">
        <v>189</v>
      </c>
      <c r="H14" s="2">
        <f>39/189*100</f>
        <v>20.634920634920633</v>
      </c>
      <c r="I14" s="12">
        <f>AVERAGE(G14:G15)</f>
        <v>207.5</v>
      </c>
      <c r="J14" s="12">
        <f t="shared" ref="J14" si="5">I14</f>
        <v>207.5</v>
      </c>
      <c r="K14" s="12">
        <f>I14/F14</f>
        <v>0.79654510556621883</v>
      </c>
    </row>
    <row r="15" spans="1:11" x14ac:dyDescent="0.2">
      <c r="A15" s="14"/>
      <c r="B15" s="12"/>
      <c r="C15" s="2">
        <v>2</v>
      </c>
      <c r="D15" s="2">
        <v>256</v>
      </c>
      <c r="E15" s="2">
        <v>0</v>
      </c>
      <c r="F15" s="12"/>
      <c r="G15" s="2">
        <v>226</v>
      </c>
      <c r="H15" s="2">
        <f>51/226*100</f>
        <v>22.566371681415927</v>
      </c>
      <c r="I15" s="12"/>
      <c r="J15" s="12"/>
      <c r="K15" s="12"/>
    </row>
    <row r="16" spans="1:11" x14ac:dyDescent="0.2">
      <c r="A16" s="14"/>
      <c r="B16" s="12">
        <v>8</v>
      </c>
      <c r="C16" s="2">
        <v>1</v>
      </c>
      <c r="D16" s="2">
        <v>368</v>
      </c>
      <c r="E16" s="2">
        <v>0</v>
      </c>
      <c r="F16" s="12">
        <f>AVERAGE(D16:D17)</f>
        <v>367</v>
      </c>
      <c r="G16" s="2">
        <v>366</v>
      </c>
      <c r="H16" s="2">
        <f>46/G16*100</f>
        <v>12.568306010928962</v>
      </c>
      <c r="I16" s="12">
        <f>AVERAGE(G16:G17)</f>
        <v>351.5</v>
      </c>
      <c r="J16" s="12">
        <f t="shared" ref="J16" si="6">I16</f>
        <v>351.5</v>
      </c>
      <c r="K16" s="12">
        <f>J16/F16</f>
        <v>0.95776566757493187</v>
      </c>
    </row>
    <row r="17" spans="1:11" x14ac:dyDescent="0.2">
      <c r="A17" s="14"/>
      <c r="B17" s="12"/>
      <c r="C17" s="2">
        <v>2</v>
      </c>
      <c r="D17" s="2">
        <v>366</v>
      </c>
      <c r="E17" s="2">
        <f>1/D17*100</f>
        <v>0.27322404371584702</v>
      </c>
      <c r="F17" s="12"/>
      <c r="G17" s="2">
        <v>337</v>
      </c>
      <c r="H17" s="2">
        <f>48/G17*100</f>
        <v>14.243323442136498</v>
      </c>
      <c r="I17" s="12"/>
      <c r="J17" s="12"/>
      <c r="K17" s="12"/>
    </row>
    <row r="18" spans="1:11" x14ac:dyDescent="0.2">
      <c r="A18" s="14"/>
      <c r="B18" s="12">
        <v>9</v>
      </c>
      <c r="C18" s="2">
        <v>1</v>
      </c>
      <c r="D18" s="2">
        <v>384</v>
      </c>
      <c r="E18" s="2">
        <f>1/D18*100</f>
        <v>0.26041666666666663</v>
      </c>
      <c r="F18" s="12">
        <f>AVERAGE(D18:D19)</f>
        <v>406.5</v>
      </c>
      <c r="G18" s="2">
        <v>383</v>
      </c>
      <c r="H18" s="2">
        <f>47/G18*100</f>
        <v>12.271540469973891</v>
      </c>
      <c r="I18" s="12">
        <f>AVERAGE(G18:G19)</f>
        <v>389</v>
      </c>
      <c r="J18" s="12">
        <f t="shared" ref="J18" si="7">I18</f>
        <v>389</v>
      </c>
      <c r="K18" s="12">
        <f>J18/F18</f>
        <v>0.95694956949569498</v>
      </c>
    </row>
    <row r="19" spans="1:11" x14ac:dyDescent="0.2">
      <c r="A19" s="14"/>
      <c r="B19" s="12"/>
      <c r="C19" s="2">
        <v>2</v>
      </c>
      <c r="D19" s="2">
        <v>429</v>
      </c>
      <c r="E19" s="2">
        <v>0</v>
      </c>
      <c r="F19" s="12"/>
      <c r="G19" s="2">
        <v>395</v>
      </c>
      <c r="H19" s="2">
        <f>53/G19*100</f>
        <v>13.41772151898734</v>
      </c>
      <c r="I19" s="12"/>
      <c r="J19" s="12"/>
      <c r="K19" s="12"/>
    </row>
    <row r="20" spans="1:11" x14ac:dyDescent="0.2">
      <c r="A20" s="14"/>
      <c r="B20" s="12">
        <v>10</v>
      </c>
      <c r="C20" s="2">
        <v>1</v>
      </c>
      <c r="D20" s="2">
        <v>896</v>
      </c>
      <c r="E20" s="2">
        <f>5/D20*100</f>
        <v>0.5580357142857143</v>
      </c>
      <c r="F20" s="12">
        <f>AVERAGE(D20:D21)</f>
        <v>932.5</v>
      </c>
      <c r="G20" s="2">
        <v>827</v>
      </c>
      <c r="H20" s="2">
        <f>92/G20*100</f>
        <v>11.124546553808948</v>
      </c>
      <c r="I20" s="12">
        <f>AVERAGE(G20:G21)</f>
        <v>796.5</v>
      </c>
      <c r="J20" s="12">
        <f t="shared" ref="J20" si="8">I20</f>
        <v>796.5</v>
      </c>
      <c r="K20" s="12">
        <f>J20/F20</f>
        <v>0.85415549597855223</v>
      </c>
    </row>
    <row r="21" spans="1:11" x14ac:dyDescent="0.2">
      <c r="A21" s="14"/>
      <c r="B21" s="12"/>
      <c r="C21" s="2">
        <v>2</v>
      </c>
      <c r="D21" s="2">
        <v>969</v>
      </c>
      <c r="E21" s="2">
        <f>2/D21*100</f>
        <v>0.20639834881320948</v>
      </c>
      <c r="F21" s="12"/>
      <c r="G21" s="2">
        <v>766</v>
      </c>
      <c r="H21" s="2">
        <f>75/G21*100</f>
        <v>9.7911227154047005</v>
      </c>
      <c r="I21" s="12"/>
      <c r="J21" s="12"/>
      <c r="K21" s="12"/>
    </row>
    <row r="22" spans="1:11" x14ac:dyDescent="0.2">
      <c r="A22" s="14"/>
      <c r="B22" s="12">
        <v>11</v>
      </c>
      <c r="C22" s="2">
        <v>1</v>
      </c>
      <c r="D22" s="2">
        <v>419</v>
      </c>
      <c r="E22" s="2">
        <v>0</v>
      </c>
      <c r="F22" s="12">
        <f>AVERAGE(D22:D23)</f>
        <v>410</v>
      </c>
      <c r="G22" s="2">
        <v>371</v>
      </c>
      <c r="H22" s="2">
        <f>47/G22*100</f>
        <v>12.668463611859837</v>
      </c>
      <c r="I22" s="12">
        <f>AVERAGE(G22:G23)</f>
        <v>372.5</v>
      </c>
      <c r="J22" s="12">
        <f t="shared" ref="J22" si="9">I22</f>
        <v>372.5</v>
      </c>
      <c r="K22" s="12">
        <f>J22/F22</f>
        <v>0.90853658536585369</v>
      </c>
    </row>
    <row r="23" spans="1:11" x14ac:dyDescent="0.2">
      <c r="A23" s="14"/>
      <c r="B23" s="12"/>
      <c r="C23" s="2">
        <v>2</v>
      </c>
      <c r="D23" s="2">
        <v>401</v>
      </c>
      <c r="E23" s="2">
        <v>0</v>
      </c>
      <c r="F23" s="12"/>
      <c r="G23" s="2">
        <v>374</v>
      </c>
      <c r="H23" s="2">
        <f>53/G23*100</f>
        <v>14.171122994652407</v>
      </c>
      <c r="I23" s="12"/>
      <c r="J23" s="12"/>
      <c r="K23" s="12"/>
    </row>
    <row r="26" spans="1:11" x14ac:dyDescent="0.2">
      <c r="A26" s="1" t="s">
        <v>0</v>
      </c>
      <c r="B26" s="1" t="s">
        <v>1</v>
      </c>
      <c r="C26" s="1" t="s">
        <v>2</v>
      </c>
      <c r="D26" s="1" t="s">
        <v>13</v>
      </c>
      <c r="E26" s="1" t="s">
        <v>11</v>
      </c>
      <c r="F26" s="1" t="s">
        <v>10</v>
      </c>
      <c r="G26" s="1" t="s">
        <v>14</v>
      </c>
      <c r="H26" s="1" t="s">
        <v>12</v>
      </c>
      <c r="I26" s="1" t="s">
        <v>9</v>
      </c>
      <c r="J26" s="1" t="s">
        <v>8</v>
      </c>
      <c r="K26" s="1" t="s">
        <v>3</v>
      </c>
    </row>
    <row r="27" spans="1:11" x14ac:dyDescent="0.2">
      <c r="A27" s="13" t="s">
        <v>5</v>
      </c>
      <c r="B27" s="13">
        <v>1</v>
      </c>
      <c r="C27" s="5">
        <v>1</v>
      </c>
      <c r="D27" s="5">
        <v>273</v>
      </c>
      <c r="E27" s="5">
        <v>0</v>
      </c>
      <c r="F27" s="13">
        <f>AVERAGE(D27:D28)</f>
        <v>289</v>
      </c>
      <c r="G27" s="5">
        <v>221</v>
      </c>
      <c r="H27" s="5">
        <f>30/221*100</f>
        <v>13.574660633484163</v>
      </c>
      <c r="I27" s="13">
        <f>AVERAGE(G27:G28)</f>
        <v>219.5</v>
      </c>
      <c r="J27" s="12">
        <f t="shared" ref="J27:J33" si="10">I27</f>
        <v>219.5</v>
      </c>
      <c r="K27" s="13">
        <f>I27/F27</f>
        <v>0.75951557093425603</v>
      </c>
    </row>
    <row r="28" spans="1:11" x14ac:dyDescent="0.2">
      <c r="A28" s="13"/>
      <c r="B28" s="13"/>
      <c r="C28" s="5">
        <v>2</v>
      </c>
      <c r="D28" s="5">
        <f>293+12</f>
        <v>305</v>
      </c>
      <c r="E28" s="5">
        <v>0</v>
      </c>
      <c r="F28" s="13"/>
      <c r="G28" s="5">
        <v>218</v>
      </c>
      <c r="H28" s="5">
        <f>40/218*100</f>
        <v>18.348623853211009</v>
      </c>
      <c r="I28" s="13"/>
      <c r="J28" s="12"/>
      <c r="K28" s="13"/>
    </row>
    <row r="29" spans="1:11" x14ac:dyDescent="0.2">
      <c r="A29" s="13"/>
      <c r="B29" s="13">
        <v>2</v>
      </c>
      <c r="C29" s="5">
        <v>1</v>
      </c>
      <c r="D29" s="5">
        <v>213</v>
      </c>
      <c r="E29" s="5">
        <v>0</v>
      </c>
      <c r="F29" s="13">
        <f>AVERAGE(D29:D30)</f>
        <v>205.5</v>
      </c>
      <c r="G29" s="5">
        <v>154</v>
      </c>
      <c r="H29" s="5">
        <f>18/154*100</f>
        <v>11.688311688311687</v>
      </c>
      <c r="I29" s="13">
        <f>AVERAGE(G29:G30)</f>
        <v>152</v>
      </c>
      <c r="J29" s="12">
        <f t="shared" si="10"/>
        <v>152</v>
      </c>
      <c r="K29" s="13">
        <f>I29/F29</f>
        <v>0.73965936739659366</v>
      </c>
    </row>
    <row r="30" spans="1:11" x14ac:dyDescent="0.2">
      <c r="A30" s="13"/>
      <c r="B30" s="13"/>
      <c r="C30" s="5">
        <v>2</v>
      </c>
      <c r="D30" s="5">
        <v>198</v>
      </c>
      <c r="E30" s="5">
        <v>0</v>
      </c>
      <c r="F30" s="13"/>
      <c r="G30" s="5">
        <v>150</v>
      </c>
      <c r="H30" s="5">
        <f>27/150*100</f>
        <v>18</v>
      </c>
      <c r="I30" s="13"/>
      <c r="J30" s="12"/>
      <c r="K30" s="13"/>
    </row>
    <row r="31" spans="1:11" x14ac:dyDescent="0.2">
      <c r="A31" s="13"/>
      <c r="B31" s="12">
        <v>3</v>
      </c>
      <c r="C31" s="2">
        <v>1</v>
      </c>
      <c r="D31" s="2">
        <v>178</v>
      </c>
      <c r="E31" s="2">
        <v>0</v>
      </c>
      <c r="F31" s="12">
        <f>AVERAGE(D31:D32)</f>
        <v>166.5</v>
      </c>
      <c r="G31" s="6">
        <v>147</v>
      </c>
      <c r="H31" s="2">
        <f>28/147*100</f>
        <v>19.047619047619047</v>
      </c>
      <c r="I31" s="12">
        <f>AVERAGE(G31:G32)</f>
        <v>135.5</v>
      </c>
      <c r="J31" s="12">
        <f t="shared" si="10"/>
        <v>135.5</v>
      </c>
      <c r="K31" s="12">
        <f>I31/F31</f>
        <v>0.81381381381381379</v>
      </c>
    </row>
    <row r="32" spans="1:11" x14ac:dyDescent="0.2">
      <c r="A32" s="13"/>
      <c r="B32" s="12"/>
      <c r="C32" s="2">
        <v>2</v>
      </c>
      <c r="D32" s="2">
        <v>155</v>
      </c>
      <c r="E32" s="2">
        <v>0</v>
      </c>
      <c r="F32" s="12"/>
      <c r="G32" s="6">
        <v>124</v>
      </c>
      <c r="H32" s="2">
        <f>18/124*100</f>
        <v>14.516129032258066</v>
      </c>
      <c r="I32" s="12"/>
      <c r="J32" s="12"/>
      <c r="K32" s="12"/>
    </row>
    <row r="33" spans="1:11" x14ac:dyDescent="0.2">
      <c r="A33" s="13"/>
      <c r="B33" s="12">
        <v>4</v>
      </c>
      <c r="C33" s="2">
        <v>1</v>
      </c>
      <c r="D33" s="2">
        <v>154</v>
      </c>
      <c r="E33" s="2">
        <f>1/154*100</f>
        <v>0.64935064935064934</v>
      </c>
      <c r="F33" s="12">
        <f>AVERAGE(D33:D34)</f>
        <v>149</v>
      </c>
      <c r="G33" s="6">
        <v>109</v>
      </c>
      <c r="H33" s="2">
        <f>20/109*100</f>
        <v>18.348623853211009</v>
      </c>
      <c r="I33" s="12">
        <f>AVERAGE(G33:G34)</f>
        <v>108</v>
      </c>
      <c r="J33" s="12">
        <f t="shared" si="10"/>
        <v>108</v>
      </c>
      <c r="K33" s="12">
        <f>I33/F33</f>
        <v>0.72483221476510062</v>
      </c>
    </row>
    <row r="34" spans="1:11" x14ac:dyDescent="0.2">
      <c r="A34" s="13"/>
      <c r="B34" s="12"/>
      <c r="C34" s="2">
        <v>2</v>
      </c>
      <c r="D34" s="2">
        <v>144</v>
      </c>
      <c r="E34" s="2">
        <v>0</v>
      </c>
      <c r="F34" s="12"/>
      <c r="G34" s="6">
        <v>107</v>
      </c>
      <c r="H34" s="2">
        <f>16/107*100</f>
        <v>14.953271028037381</v>
      </c>
      <c r="I34" s="12"/>
      <c r="J34" s="12"/>
      <c r="K34" s="12"/>
    </row>
    <row r="35" spans="1:11" x14ac:dyDescent="0.2">
      <c r="A35" s="13"/>
      <c r="B35" s="12">
        <v>5</v>
      </c>
      <c r="C35" s="2">
        <v>1</v>
      </c>
      <c r="D35" s="2">
        <v>331</v>
      </c>
      <c r="E35" s="2">
        <v>0</v>
      </c>
      <c r="F35" s="12">
        <f>AVERAGE(D35:D36)</f>
        <v>326</v>
      </c>
      <c r="G35" s="2">
        <v>273</v>
      </c>
      <c r="H35" s="2">
        <f>47/G35*100</f>
        <v>17.216117216117215</v>
      </c>
      <c r="I35" s="12">
        <f>AVERAGE(G35:G36)</f>
        <v>264.5</v>
      </c>
      <c r="J35" s="12">
        <f>I35</f>
        <v>264.5</v>
      </c>
      <c r="K35" s="12">
        <f>J35/F35</f>
        <v>0.81134969325153372</v>
      </c>
    </row>
    <row r="36" spans="1:11" x14ac:dyDescent="0.2">
      <c r="A36" s="13"/>
      <c r="B36" s="12"/>
      <c r="C36" s="2">
        <v>2</v>
      </c>
      <c r="D36" s="2">
        <v>321</v>
      </c>
      <c r="E36" s="2">
        <v>0</v>
      </c>
      <c r="F36" s="12"/>
      <c r="G36" s="2">
        <v>256</v>
      </c>
      <c r="H36" s="2">
        <f>29/G36*100</f>
        <v>11.328125</v>
      </c>
      <c r="I36" s="12"/>
      <c r="J36" s="12"/>
      <c r="K36" s="12"/>
    </row>
    <row r="37" spans="1:11" x14ac:dyDescent="0.2">
      <c r="A37" s="13"/>
      <c r="B37" s="12">
        <v>6</v>
      </c>
      <c r="C37" s="2">
        <v>1</v>
      </c>
      <c r="D37" s="2">
        <v>276</v>
      </c>
      <c r="E37" s="2">
        <f>3/D37*100</f>
        <v>1.0869565217391304</v>
      </c>
      <c r="F37" s="12">
        <f>AVERAGE(D37:D38)</f>
        <v>268.5</v>
      </c>
      <c r="G37" s="2">
        <v>238</v>
      </c>
      <c r="H37" s="2">
        <f>29/G37*100</f>
        <v>12.184873949579831</v>
      </c>
      <c r="I37" s="12">
        <f>AVERAGE(G37:G38)</f>
        <v>235</v>
      </c>
      <c r="J37" s="12">
        <f>I37</f>
        <v>235</v>
      </c>
      <c r="K37" s="12">
        <f>J37/F37</f>
        <v>0.87523277467411542</v>
      </c>
    </row>
    <row r="38" spans="1:11" x14ac:dyDescent="0.2">
      <c r="A38" s="13"/>
      <c r="B38" s="12"/>
      <c r="C38" s="2">
        <v>2</v>
      </c>
      <c r="D38" s="2">
        <v>261</v>
      </c>
      <c r="E38" s="2">
        <f>2/D38*100</f>
        <v>0.76628352490421447</v>
      </c>
      <c r="F38" s="12"/>
      <c r="G38" s="2">
        <v>232</v>
      </c>
      <c r="H38" s="2">
        <f>28/G38*100</f>
        <v>12.068965517241379</v>
      </c>
      <c r="I38" s="12"/>
      <c r="J38" s="12"/>
      <c r="K38" s="12"/>
    </row>
    <row r="39" spans="1:11" x14ac:dyDescent="0.2">
      <c r="A39" s="13"/>
      <c r="B39" s="12">
        <v>7</v>
      </c>
      <c r="C39" s="2">
        <v>1</v>
      </c>
      <c r="D39" s="2">
        <v>296</v>
      </c>
      <c r="E39" s="2">
        <v>0</v>
      </c>
      <c r="F39" s="12">
        <f>AVERAGE(D39:D40)</f>
        <v>316.5</v>
      </c>
      <c r="G39" s="2">
        <v>273</v>
      </c>
      <c r="H39" s="2">
        <f>35/G39*100</f>
        <v>12.820512820512819</v>
      </c>
      <c r="I39" s="12">
        <f>AVERAGE(G39:G40)</f>
        <v>263</v>
      </c>
      <c r="J39" s="12">
        <f>I39</f>
        <v>263</v>
      </c>
      <c r="K39" s="12">
        <f>J39/F39</f>
        <v>0.83096366508688779</v>
      </c>
    </row>
    <row r="40" spans="1:11" x14ac:dyDescent="0.2">
      <c r="A40" s="13"/>
      <c r="B40" s="12"/>
      <c r="C40" s="2">
        <v>2</v>
      </c>
      <c r="D40" s="2">
        <v>337</v>
      </c>
      <c r="E40" s="2">
        <f>1/D40*100</f>
        <v>0.29673590504451042</v>
      </c>
      <c r="F40" s="12"/>
      <c r="G40" s="2">
        <v>253</v>
      </c>
      <c r="H40" s="2">
        <f>36/G40*100</f>
        <v>14.229249011857709</v>
      </c>
      <c r="I40" s="12"/>
      <c r="J40" s="12"/>
      <c r="K40" s="12"/>
    </row>
    <row r="41" spans="1:11" x14ac:dyDescent="0.2">
      <c r="A41" s="13"/>
      <c r="B41" s="12">
        <v>8</v>
      </c>
      <c r="C41" s="2">
        <v>1</v>
      </c>
      <c r="D41" s="2">
        <v>542</v>
      </c>
      <c r="E41" s="2">
        <f>1/D41*100</f>
        <v>0.18450184501845018</v>
      </c>
      <c r="F41" s="12">
        <f>AVERAGE(D41:D42)</f>
        <v>527</v>
      </c>
      <c r="G41" s="2">
        <v>526</v>
      </c>
      <c r="H41" s="2">
        <f>58/G41*100</f>
        <v>11.02661596958175</v>
      </c>
      <c r="I41" s="12">
        <f>AVERAGE(G41:G42)</f>
        <v>506</v>
      </c>
      <c r="J41" s="12">
        <f>I41</f>
        <v>506</v>
      </c>
      <c r="K41" s="12">
        <f>J41/F41</f>
        <v>0.96015180265654654</v>
      </c>
    </row>
    <row r="42" spans="1:11" x14ac:dyDescent="0.2">
      <c r="A42" s="13"/>
      <c r="B42" s="12"/>
      <c r="C42" s="2">
        <v>2</v>
      </c>
      <c r="D42" s="2">
        <v>512</v>
      </c>
      <c r="E42" s="2">
        <v>0</v>
      </c>
      <c r="F42" s="12"/>
      <c r="G42" s="2">
        <v>486</v>
      </c>
      <c r="H42" s="2">
        <f>45/G42*100</f>
        <v>9.2592592592592595</v>
      </c>
      <c r="I42" s="12"/>
      <c r="J42" s="12"/>
      <c r="K42" s="12"/>
    </row>
    <row r="45" spans="1:11" x14ac:dyDescent="0.2">
      <c r="A45" s="1" t="s">
        <v>0</v>
      </c>
      <c r="B45" s="1" t="s">
        <v>1</v>
      </c>
      <c r="C45" s="1" t="s">
        <v>2</v>
      </c>
      <c r="D45" s="1" t="s">
        <v>13</v>
      </c>
      <c r="E45" s="1" t="s">
        <v>11</v>
      </c>
      <c r="F45" s="1" t="s">
        <v>10</v>
      </c>
      <c r="G45" s="1" t="s">
        <v>14</v>
      </c>
      <c r="H45" s="1" t="s">
        <v>12</v>
      </c>
      <c r="I45" s="1" t="s">
        <v>9</v>
      </c>
      <c r="J45" s="1" t="s">
        <v>8</v>
      </c>
      <c r="K45" s="1" t="s">
        <v>3</v>
      </c>
    </row>
    <row r="46" spans="1:11" x14ac:dyDescent="0.2">
      <c r="A46" s="12" t="s">
        <v>6</v>
      </c>
      <c r="B46" s="12">
        <v>1</v>
      </c>
      <c r="C46" s="2">
        <v>1</v>
      </c>
      <c r="D46" s="2">
        <v>507</v>
      </c>
      <c r="E46" s="5" t="s">
        <v>15</v>
      </c>
      <c r="F46" s="12">
        <f>AVERAGE(D46:D47)</f>
        <v>487</v>
      </c>
      <c r="G46" s="2">
        <v>599</v>
      </c>
      <c r="H46" s="5" t="s">
        <v>15</v>
      </c>
      <c r="I46" s="12">
        <f>AVERAGE(G46:G47)</f>
        <v>575.5</v>
      </c>
      <c r="J46" s="12">
        <f t="shared" ref="J46" si="11">I46/10</f>
        <v>57.55</v>
      </c>
      <c r="K46" s="12">
        <f>J46/F46</f>
        <v>0.11817248459958932</v>
      </c>
    </row>
    <row r="47" spans="1:11" x14ac:dyDescent="0.2">
      <c r="A47" s="12"/>
      <c r="B47" s="12"/>
      <c r="C47" s="2">
        <v>2</v>
      </c>
      <c r="D47" s="2">
        <v>467</v>
      </c>
      <c r="E47" s="5" t="s">
        <v>15</v>
      </c>
      <c r="F47" s="12"/>
      <c r="G47" s="2">
        <v>552</v>
      </c>
      <c r="H47" s="5" t="s">
        <v>15</v>
      </c>
      <c r="I47" s="12"/>
      <c r="J47" s="12"/>
      <c r="K47" s="12"/>
    </row>
    <row r="48" spans="1:11" x14ac:dyDescent="0.2">
      <c r="A48" s="12"/>
      <c r="B48" s="12">
        <v>2</v>
      </c>
      <c r="C48" s="2">
        <v>1</v>
      </c>
      <c r="D48" s="2">
        <v>220</v>
      </c>
      <c r="E48" s="5" t="s">
        <v>15</v>
      </c>
      <c r="F48" s="12">
        <f>AVERAGE(D48:D49)</f>
        <v>234.5</v>
      </c>
      <c r="G48" s="2">
        <v>240</v>
      </c>
      <c r="H48" s="5" t="s">
        <v>15</v>
      </c>
      <c r="I48" s="12">
        <f>AVERAGE(G48:G49)</f>
        <v>263.5</v>
      </c>
      <c r="J48" s="12">
        <f t="shared" ref="J48" si="12">I48/10</f>
        <v>26.35</v>
      </c>
      <c r="K48" s="12">
        <f>J48/F48</f>
        <v>0.11236673773987207</v>
      </c>
    </row>
    <row r="49" spans="1:11" x14ac:dyDescent="0.2">
      <c r="A49" s="12"/>
      <c r="B49" s="12"/>
      <c r="C49" s="2">
        <v>2</v>
      </c>
      <c r="D49" s="2">
        <v>249</v>
      </c>
      <c r="E49" s="5" t="s">
        <v>15</v>
      </c>
      <c r="F49" s="12"/>
      <c r="G49" s="2">
        <v>287</v>
      </c>
      <c r="H49" s="5" t="s">
        <v>15</v>
      </c>
      <c r="I49" s="12"/>
      <c r="J49" s="12"/>
      <c r="K49" s="12"/>
    </row>
    <row r="50" spans="1:11" x14ac:dyDescent="0.2">
      <c r="A50" s="12"/>
      <c r="B50" s="14">
        <v>3</v>
      </c>
      <c r="C50" s="4">
        <v>1</v>
      </c>
      <c r="D50" s="4">
        <v>31</v>
      </c>
      <c r="E50" s="5">
        <v>0</v>
      </c>
      <c r="F50" s="15">
        <v>31.5</v>
      </c>
      <c r="G50" s="8">
        <v>58</v>
      </c>
      <c r="H50" s="5">
        <v>15.51724138</v>
      </c>
      <c r="I50" s="14">
        <v>46.5</v>
      </c>
      <c r="J50" s="14">
        <v>4.6500000000000004</v>
      </c>
      <c r="K50" s="12">
        <f>J50/F50</f>
        <v>0.14761904761904762</v>
      </c>
    </row>
    <row r="51" spans="1:11" x14ac:dyDescent="0.2">
      <c r="A51" s="12"/>
      <c r="B51" s="14"/>
      <c r="C51" s="4">
        <v>2</v>
      </c>
      <c r="D51" s="4">
        <v>32</v>
      </c>
      <c r="E51" s="5">
        <v>0</v>
      </c>
      <c r="F51" s="15"/>
      <c r="G51" s="8">
        <v>35</v>
      </c>
      <c r="H51" s="5">
        <v>20</v>
      </c>
      <c r="I51" s="14"/>
      <c r="J51" s="14"/>
      <c r="K51" s="12"/>
    </row>
    <row r="52" spans="1:11" x14ac:dyDescent="0.2">
      <c r="A52" s="12"/>
      <c r="B52" s="13">
        <v>4</v>
      </c>
      <c r="C52" s="5">
        <v>1</v>
      </c>
      <c r="D52" s="5">
        <v>50</v>
      </c>
      <c r="E52" s="5">
        <v>0</v>
      </c>
      <c r="F52" s="13">
        <f>AVERAGE(D52:D53)</f>
        <v>37.5</v>
      </c>
      <c r="G52" s="5">
        <v>46</v>
      </c>
      <c r="H52" s="5">
        <f>5/46*100</f>
        <v>10.869565217391305</v>
      </c>
      <c r="I52" s="13">
        <f>AVERAGE(G52:G53)</f>
        <v>45.5</v>
      </c>
      <c r="J52" s="13">
        <f>I52/10</f>
        <v>4.55</v>
      </c>
      <c r="K52" s="12">
        <f>J52/F52</f>
        <v>0.12133333333333333</v>
      </c>
    </row>
    <row r="53" spans="1:11" x14ac:dyDescent="0.2">
      <c r="A53" s="12"/>
      <c r="B53" s="13"/>
      <c r="C53" s="5">
        <v>2</v>
      </c>
      <c r="D53" s="5">
        <v>25</v>
      </c>
      <c r="E53" s="5">
        <v>0</v>
      </c>
      <c r="F53" s="13"/>
      <c r="G53" s="5">
        <v>45</v>
      </c>
      <c r="H53" s="5">
        <f>5/45*100</f>
        <v>11.111111111111111</v>
      </c>
      <c r="I53" s="13"/>
      <c r="J53" s="13"/>
      <c r="K53" s="12"/>
    </row>
    <row r="54" spans="1:11" x14ac:dyDescent="0.2">
      <c r="A54" s="12"/>
      <c r="B54" s="13">
        <v>5</v>
      </c>
      <c r="C54" s="5">
        <v>1</v>
      </c>
      <c r="D54" s="5">
        <v>87</v>
      </c>
      <c r="E54" s="5">
        <v>0</v>
      </c>
      <c r="F54" s="13">
        <f>AVERAGE(D54:D55)</f>
        <v>78.5</v>
      </c>
      <c r="G54" s="5">
        <v>211</v>
      </c>
      <c r="H54" s="5">
        <f>14/211*100</f>
        <v>6.6350710900473935</v>
      </c>
      <c r="I54" s="13">
        <f>AVERAGE(G54:G55)</f>
        <v>229.5</v>
      </c>
      <c r="J54" s="13">
        <f>I54/10</f>
        <v>22.95</v>
      </c>
      <c r="K54" s="12">
        <f>J54/F54</f>
        <v>0.29235668789808916</v>
      </c>
    </row>
    <row r="55" spans="1:11" x14ac:dyDescent="0.2">
      <c r="A55" s="12"/>
      <c r="B55" s="13"/>
      <c r="C55" s="5">
        <v>2</v>
      </c>
      <c r="D55" s="5">
        <v>70</v>
      </c>
      <c r="E55" s="5">
        <v>0</v>
      </c>
      <c r="F55" s="13"/>
      <c r="G55" s="5">
        <v>248</v>
      </c>
      <c r="H55" s="5">
        <f>8/248*100</f>
        <v>3.225806451612903</v>
      </c>
      <c r="I55" s="13"/>
      <c r="J55" s="13"/>
      <c r="K55" s="12"/>
    </row>
    <row r="56" spans="1:11" x14ac:dyDescent="0.2">
      <c r="A56" s="12"/>
      <c r="B56" s="12">
        <v>6</v>
      </c>
      <c r="C56" s="2">
        <v>1</v>
      </c>
      <c r="D56" s="2">
        <v>74</v>
      </c>
      <c r="E56" s="2">
        <v>0</v>
      </c>
      <c r="F56" s="12">
        <f>AVERAGE(D56:D57)</f>
        <v>71</v>
      </c>
      <c r="G56" s="2">
        <v>128</v>
      </c>
      <c r="H56" s="2">
        <f>9/128*100</f>
        <v>7.03125</v>
      </c>
      <c r="I56" s="12">
        <f>AVERAGE(G56:G57)</f>
        <v>130</v>
      </c>
      <c r="J56" s="12">
        <f>I56/10</f>
        <v>13</v>
      </c>
      <c r="K56" s="13">
        <f>J56/F56</f>
        <v>0.18309859154929578</v>
      </c>
    </row>
    <row r="57" spans="1:11" x14ac:dyDescent="0.2">
      <c r="A57" s="12"/>
      <c r="B57" s="12"/>
      <c r="C57" s="2">
        <v>2</v>
      </c>
      <c r="D57" s="2">
        <v>68</v>
      </c>
      <c r="E57" s="2">
        <v>0</v>
      </c>
      <c r="F57" s="12"/>
      <c r="G57" s="2">
        <v>132</v>
      </c>
      <c r="H57" s="2">
        <f>12/132*100</f>
        <v>9.0909090909090917</v>
      </c>
      <c r="I57" s="12"/>
      <c r="J57" s="12"/>
      <c r="K57" s="13"/>
    </row>
    <row r="58" spans="1:11" x14ac:dyDescent="0.2">
      <c r="A58" s="12"/>
      <c r="B58" s="12">
        <v>7</v>
      </c>
      <c r="C58" s="2">
        <v>1</v>
      </c>
      <c r="D58" s="2">
        <v>84</v>
      </c>
      <c r="E58" s="2">
        <v>0</v>
      </c>
      <c r="F58" s="12">
        <f>AVERAGE(D58:D59)</f>
        <v>87</v>
      </c>
      <c r="G58" s="2">
        <v>216</v>
      </c>
      <c r="H58" s="2">
        <f>17/216*100</f>
        <v>7.8703703703703702</v>
      </c>
      <c r="I58" s="12">
        <f>AVERAGE(G58:G59)</f>
        <v>220</v>
      </c>
      <c r="J58" s="12">
        <f>I58/10</f>
        <v>22</v>
      </c>
      <c r="K58" s="13">
        <f>J58/F58</f>
        <v>0.25287356321839083</v>
      </c>
    </row>
    <row r="59" spans="1:11" x14ac:dyDescent="0.2">
      <c r="A59" s="12"/>
      <c r="B59" s="12"/>
      <c r="C59" s="2">
        <v>2</v>
      </c>
      <c r="D59" s="2">
        <v>90</v>
      </c>
      <c r="E59" s="2">
        <v>0</v>
      </c>
      <c r="F59" s="12"/>
      <c r="G59" s="2">
        <v>224</v>
      </c>
      <c r="H59" s="2">
        <f>21/224*100</f>
        <v>9.375</v>
      </c>
      <c r="I59" s="12"/>
      <c r="J59" s="12"/>
      <c r="K59" s="13"/>
    </row>
    <row r="60" spans="1:11" x14ac:dyDescent="0.2">
      <c r="A60" s="12"/>
      <c r="B60" s="12">
        <v>8</v>
      </c>
      <c r="C60" s="2">
        <v>1</v>
      </c>
      <c r="D60" s="2">
        <v>84</v>
      </c>
      <c r="E60" s="2">
        <v>0</v>
      </c>
      <c r="F60" s="12">
        <f>AVERAGE(D60:D61)</f>
        <v>88</v>
      </c>
      <c r="G60" s="2">
        <f>147+2</f>
        <v>149</v>
      </c>
      <c r="H60" s="2">
        <f>18/G60*100</f>
        <v>12.080536912751679</v>
      </c>
      <c r="I60" s="12">
        <f>AVERAGE(G60:G61)</f>
        <v>143.5</v>
      </c>
      <c r="J60" s="12">
        <f>I60/10</f>
        <v>14.35</v>
      </c>
      <c r="K60" s="12">
        <f>J60/F60</f>
        <v>0.16306818181818181</v>
      </c>
    </row>
    <row r="61" spans="1:11" x14ac:dyDescent="0.2">
      <c r="A61" s="12"/>
      <c r="B61" s="12"/>
      <c r="C61" s="2">
        <v>2</v>
      </c>
      <c r="D61" s="2">
        <v>92</v>
      </c>
      <c r="E61" s="2">
        <v>0</v>
      </c>
      <c r="F61" s="12"/>
      <c r="G61" s="2">
        <f>136+2</f>
        <v>138</v>
      </c>
      <c r="H61" s="2">
        <f>13/G61*100</f>
        <v>9.4202898550724647</v>
      </c>
      <c r="I61" s="12"/>
      <c r="J61" s="12"/>
      <c r="K61" s="12"/>
    </row>
    <row r="62" spans="1:11" x14ac:dyDescent="0.2">
      <c r="A62" s="12"/>
      <c r="B62" s="12">
        <v>9</v>
      </c>
      <c r="C62" s="2">
        <v>1</v>
      </c>
      <c r="D62" s="2">
        <v>174</v>
      </c>
      <c r="E62" s="2">
        <v>0</v>
      </c>
      <c r="F62" s="12">
        <f>AVERAGE(D62:D63)</f>
        <v>180</v>
      </c>
      <c r="G62" s="2">
        <f>274+3</f>
        <v>277</v>
      </c>
      <c r="H62" s="2">
        <f>33/G62*100</f>
        <v>11.913357400722022</v>
      </c>
      <c r="I62" s="12">
        <f>AVERAGE(G62:G63)</f>
        <v>291</v>
      </c>
      <c r="J62" s="12">
        <f>I62/10</f>
        <v>29.1</v>
      </c>
      <c r="K62" s="12">
        <f>J62/F62</f>
        <v>0.16166666666666668</v>
      </c>
    </row>
    <row r="63" spans="1:11" x14ac:dyDescent="0.2">
      <c r="A63" s="12"/>
      <c r="B63" s="12"/>
      <c r="C63" s="2">
        <v>2</v>
      </c>
      <c r="D63" s="2">
        <v>186</v>
      </c>
      <c r="E63" s="2">
        <v>0</v>
      </c>
      <c r="F63" s="12"/>
      <c r="G63" s="2">
        <f>301+4</f>
        <v>305</v>
      </c>
      <c r="H63" s="2">
        <f>30/G63*100</f>
        <v>9.8360655737704921</v>
      </c>
      <c r="I63" s="12"/>
      <c r="J63" s="12"/>
      <c r="K63" s="12"/>
    </row>
    <row r="64" spans="1:11" x14ac:dyDescent="0.2">
      <c r="A64" s="12"/>
      <c r="B64" s="12">
        <v>10</v>
      </c>
      <c r="C64" s="2">
        <v>1</v>
      </c>
      <c r="D64" s="2">
        <v>170</v>
      </c>
      <c r="E64" s="2">
        <v>0</v>
      </c>
      <c r="F64" s="12">
        <f>AVERAGE(D64:D65)</f>
        <v>165</v>
      </c>
      <c r="G64" s="2">
        <f>271+3</f>
        <v>274</v>
      </c>
      <c r="H64" s="2">
        <f>24/G64*100</f>
        <v>8.7591240875912408</v>
      </c>
      <c r="I64" s="12">
        <f>AVERAGE(G64:G65)</f>
        <v>279</v>
      </c>
      <c r="J64" s="12">
        <f>I64/10</f>
        <v>27.9</v>
      </c>
      <c r="K64" s="12">
        <f>J64/F64</f>
        <v>0.16909090909090907</v>
      </c>
    </row>
    <row r="65" spans="1:11" x14ac:dyDescent="0.2">
      <c r="A65" s="12"/>
      <c r="B65" s="12"/>
      <c r="C65" s="2">
        <v>2</v>
      </c>
      <c r="D65" s="2">
        <v>160</v>
      </c>
      <c r="E65" s="2">
        <v>0</v>
      </c>
      <c r="F65" s="12"/>
      <c r="G65" s="2">
        <v>284</v>
      </c>
      <c r="H65" s="2">
        <f>27/G65*100</f>
        <v>9.5070422535211261</v>
      </c>
      <c r="I65" s="12"/>
      <c r="J65" s="12"/>
      <c r="K65" s="12"/>
    </row>
    <row r="66" spans="1:11" x14ac:dyDescent="0.2">
      <c r="A66" s="12"/>
      <c r="B66" s="12">
        <v>11</v>
      </c>
      <c r="C66" s="2">
        <v>1</v>
      </c>
      <c r="D66" s="2">
        <v>128</v>
      </c>
      <c r="E66" s="2">
        <v>0</v>
      </c>
      <c r="F66" s="12">
        <f>AVERAGE(D66:D67)</f>
        <v>132.5</v>
      </c>
      <c r="G66" s="2">
        <f>207+4</f>
        <v>211</v>
      </c>
      <c r="H66" s="2">
        <f>23/G66*100</f>
        <v>10.900473933649289</v>
      </c>
      <c r="I66" s="12">
        <f>AVERAGE(G66:G67)</f>
        <v>237.5</v>
      </c>
      <c r="J66" s="12">
        <f>I66/10</f>
        <v>23.75</v>
      </c>
      <c r="K66" s="12">
        <f>J66/F66</f>
        <v>0.17924528301886791</v>
      </c>
    </row>
    <row r="67" spans="1:11" x14ac:dyDescent="0.2">
      <c r="A67" s="12"/>
      <c r="B67" s="12"/>
      <c r="C67" s="2">
        <v>2</v>
      </c>
      <c r="D67" s="2">
        <v>137</v>
      </c>
      <c r="E67" s="2">
        <v>0</v>
      </c>
      <c r="F67" s="12"/>
      <c r="G67" s="2">
        <f>257+7</f>
        <v>264</v>
      </c>
      <c r="H67" s="2">
        <f>34/G67*100</f>
        <v>12.878787878787879</v>
      </c>
      <c r="I67" s="12"/>
      <c r="J67" s="12"/>
      <c r="K67" s="12"/>
    </row>
    <row r="70" spans="1:11" x14ac:dyDescent="0.2">
      <c r="A70" s="1" t="s">
        <v>0</v>
      </c>
      <c r="B70" s="1" t="s">
        <v>1</v>
      </c>
      <c r="C70" s="1" t="s">
        <v>2</v>
      </c>
      <c r="D70" s="1" t="s">
        <v>13</v>
      </c>
      <c r="E70" s="1" t="s">
        <v>11</v>
      </c>
      <c r="F70" s="1" t="s">
        <v>10</v>
      </c>
      <c r="G70" s="1" t="s">
        <v>14</v>
      </c>
      <c r="H70" s="1" t="s">
        <v>12</v>
      </c>
      <c r="I70" s="1" t="s">
        <v>9</v>
      </c>
      <c r="J70" s="1" t="s">
        <v>8</v>
      </c>
      <c r="K70" s="1" t="s">
        <v>3</v>
      </c>
    </row>
    <row r="71" spans="1:11" x14ac:dyDescent="0.2">
      <c r="A71" s="12" t="s">
        <v>7</v>
      </c>
      <c r="B71" s="12">
        <v>1</v>
      </c>
      <c r="C71" s="2">
        <v>1</v>
      </c>
      <c r="D71" s="2">
        <v>462</v>
      </c>
      <c r="E71" s="5" t="s">
        <v>15</v>
      </c>
      <c r="F71" s="12">
        <f>AVERAGE(D71:D72)</f>
        <v>466</v>
      </c>
      <c r="G71" s="2">
        <v>1098</v>
      </c>
      <c r="H71" s="5" t="s">
        <v>15</v>
      </c>
      <c r="I71" s="12">
        <f>AVERAGE(G71:G72)</f>
        <v>1084</v>
      </c>
      <c r="J71" s="12">
        <f>I71/10</f>
        <v>108.4</v>
      </c>
      <c r="K71" s="12">
        <f>J71/F71</f>
        <v>0.23261802575107296</v>
      </c>
    </row>
    <row r="72" spans="1:11" x14ac:dyDescent="0.2">
      <c r="A72" s="12"/>
      <c r="B72" s="12"/>
      <c r="C72" s="2">
        <v>2</v>
      </c>
      <c r="D72" s="2">
        <v>470</v>
      </c>
      <c r="E72" s="5" t="s">
        <v>15</v>
      </c>
      <c r="F72" s="12"/>
      <c r="G72" s="2">
        <v>1070</v>
      </c>
      <c r="H72" s="5" t="s">
        <v>15</v>
      </c>
      <c r="I72" s="12"/>
      <c r="J72" s="12"/>
      <c r="K72" s="12"/>
    </row>
    <row r="73" spans="1:11" x14ac:dyDescent="0.2">
      <c r="A73" s="12"/>
      <c r="B73" s="12">
        <v>2</v>
      </c>
      <c r="C73" s="2">
        <v>1</v>
      </c>
      <c r="D73" s="2">
        <v>590</v>
      </c>
      <c r="E73" s="5" t="s">
        <v>15</v>
      </c>
      <c r="F73" s="12">
        <f>AVERAGE(D73:D74)</f>
        <v>601</v>
      </c>
      <c r="G73" s="2">
        <v>1730</v>
      </c>
      <c r="H73" s="5" t="s">
        <v>15</v>
      </c>
      <c r="I73" s="12">
        <f>AVERAGE(G73:G74)</f>
        <v>1794.5</v>
      </c>
      <c r="J73" s="12">
        <f>I73/10</f>
        <v>179.45</v>
      </c>
      <c r="K73" s="12">
        <f>J73/F73</f>
        <v>0.29858569051580697</v>
      </c>
    </row>
    <row r="74" spans="1:11" x14ac:dyDescent="0.2">
      <c r="A74" s="12"/>
      <c r="B74" s="12"/>
      <c r="C74" s="2">
        <v>2</v>
      </c>
      <c r="D74" s="2">
        <v>612</v>
      </c>
      <c r="E74" s="5" t="s">
        <v>15</v>
      </c>
      <c r="F74" s="12"/>
      <c r="G74" s="2">
        <v>1859</v>
      </c>
      <c r="H74" s="5" t="s">
        <v>15</v>
      </c>
      <c r="I74" s="12"/>
      <c r="J74" s="12"/>
      <c r="K74" s="12"/>
    </row>
    <row r="75" spans="1:11" x14ac:dyDescent="0.2">
      <c r="A75" s="12"/>
      <c r="B75" s="12">
        <v>3</v>
      </c>
      <c r="C75" s="2">
        <v>1</v>
      </c>
      <c r="D75" s="2">
        <v>24</v>
      </c>
      <c r="E75" s="2">
        <v>0</v>
      </c>
      <c r="F75" s="12">
        <f>AVERAGE(D75:D76)</f>
        <v>26</v>
      </c>
      <c r="G75" s="2">
        <v>6</v>
      </c>
      <c r="H75" s="2">
        <v>0</v>
      </c>
      <c r="I75" s="12">
        <f>AVERAGE(G75:G76)</f>
        <v>7.5</v>
      </c>
      <c r="J75" s="12">
        <f>I75</f>
        <v>7.5</v>
      </c>
      <c r="K75" s="12">
        <f>I75/F75</f>
        <v>0.28846153846153844</v>
      </c>
    </row>
    <row r="76" spans="1:11" x14ac:dyDescent="0.2">
      <c r="A76" s="12"/>
      <c r="B76" s="12"/>
      <c r="C76" s="2">
        <v>2</v>
      </c>
      <c r="D76" s="2">
        <v>28</v>
      </c>
      <c r="E76" s="2">
        <v>0</v>
      </c>
      <c r="F76" s="12"/>
      <c r="G76" s="2">
        <v>9</v>
      </c>
      <c r="H76" s="2">
        <f>2/G76*100</f>
        <v>22.222222222222221</v>
      </c>
      <c r="I76" s="12"/>
      <c r="J76" s="12"/>
      <c r="K76" s="12"/>
    </row>
    <row r="77" spans="1:11" x14ac:dyDescent="0.2">
      <c r="A77" s="12"/>
      <c r="B77" s="12">
        <v>4</v>
      </c>
      <c r="C77" s="2">
        <v>1</v>
      </c>
      <c r="D77" s="2">
        <v>43</v>
      </c>
      <c r="E77" s="2">
        <v>0</v>
      </c>
      <c r="F77" s="12">
        <f>AVERAGE(D77:D78)</f>
        <v>46</v>
      </c>
      <c r="G77" s="2">
        <v>19</v>
      </c>
      <c r="H77" s="2">
        <f>4/G77*100</f>
        <v>21.052631578947366</v>
      </c>
      <c r="I77" s="12">
        <f>AVERAGE(G77:G78)</f>
        <v>18</v>
      </c>
      <c r="J77" s="12">
        <f>I77</f>
        <v>18</v>
      </c>
      <c r="K77" s="12">
        <f>I77/F77</f>
        <v>0.39130434782608697</v>
      </c>
    </row>
    <row r="78" spans="1:11" x14ac:dyDescent="0.2">
      <c r="A78" s="12"/>
      <c r="B78" s="12"/>
      <c r="C78" s="2">
        <v>2</v>
      </c>
      <c r="D78" s="2">
        <v>49</v>
      </c>
      <c r="E78" s="2">
        <v>0</v>
      </c>
      <c r="F78" s="12"/>
      <c r="G78" s="2">
        <v>17</v>
      </c>
      <c r="H78" s="2">
        <f>4/G78*100</f>
        <v>23.52941176470588</v>
      </c>
      <c r="I78" s="12"/>
      <c r="J78" s="12"/>
      <c r="K78" s="12"/>
    </row>
    <row r="79" spans="1:11" x14ac:dyDescent="0.2">
      <c r="A79" s="12"/>
      <c r="B79" s="13">
        <v>5</v>
      </c>
      <c r="C79" s="5">
        <v>1</v>
      </c>
      <c r="D79" s="5">
        <v>43</v>
      </c>
      <c r="E79" s="5">
        <v>0</v>
      </c>
      <c r="F79" s="13">
        <f>AVERAGE(D79:D80)</f>
        <v>40.5</v>
      </c>
      <c r="G79" s="5">
        <v>124</v>
      </c>
      <c r="H79" s="5">
        <f>23/124*100</f>
        <v>18.548387096774192</v>
      </c>
      <c r="I79" s="13">
        <f>AVERAGE(G79:G80)</f>
        <v>124</v>
      </c>
      <c r="J79" s="13">
        <f>I79/10</f>
        <v>12.4</v>
      </c>
      <c r="K79" s="13">
        <f>J79/F79</f>
        <v>0.30617283950617286</v>
      </c>
    </row>
    <row r="80" spans="1:11" x14ac:dyDescent="0.2">
      <c r="A80" s="12"/>
      <c r="B80" s="13"/>
      <c r="C80" s="5">
        <v>2</v>
      </c>
      <c r="D80" s="5">
        <v>38</v>
      </c>
      <c r="E80" s="5">
        <v>0</v>
      </c>
      <c r="F80" s="13"/>
      <c r="G80" s="5">
        <v>124</v>
      </c>
      <c r="H80" s="5">
        <f>20/124*100</f>
        <v>16.129032258064516</v>
      </c>
      <c r="I80" s="13"/>
      <c r="J80" s="13"/>
      <c r="K80" s="13"/>
    </row>
    <row r="81" spans="1:11" x14ac:dyDescent="0.2">
      <c r="A81" s="12"/>
      <c r="B81" s="13">
        <v>6</v>
      </c>
      <c r="C81" s="5">
        <v>1</v>
      </c>
      <c r="D81" s="5">
        <v>67</v>
      </c>
      <c r="E81" s="5">
        <v>0</v>
      </c>
      <c r="F81" s="13">
        <f>AVERAGE(D81:D82)</f>
        <v>69</v>
      </c>
      <c r="G81" s="5">
        <v>205</v>
      </c>
      <c r="H81" s="5">
        <f>30/205*100</f>
        <v>14.634146341463413</v>
      </c>
      <c r="I81" s="13">
        <f>AVERAGE(G81:G82)</f>
        <v>206</v>
      </c>
      <c r="J81" s="13">
        <f>I81/10</f>
        <v>20.6</v>
      </c>
      <c r="K81" s="13">
        <f>J81/F81</f>
        <v>0.29855072463768118</v>
      </c>
    </row>
    <row r="82" spans="1:11" x14ac:dyDescent="0.2">
      <c r="A82" s="12"/>
      <c r="B82" s="13"/>
      <c r="C82" s="5">
        <v>2</v>
      </c>
      <c r="D82" s="5">
        <v>71</v>
      </c>
      <c r="E82" s="5">
        <v>0</v>
      </c>
      <c r="F82" s="13"/>
      <c r="G82" s="5">
        <v>207</v>
      </c>
      <c r="H82" s="5">
        <f>28/207*100</f>
        <v>13.526570048309178</v>
      </c>
      <c r="I82" s="13"/>
      <c r="J82" s="13"/>
      <c r="K82" s="13"/>
    </row>
    <row r="83" spans="1:11" x14ac:dyDescent="0.2">
      <c r="A83" s="12"/>
      <c r="B83" s="12">
        <v>7</v>
      </c>
      <c r="C83" s="2">
        <v>1</v>
      </c>
      <c r="D83" s="2">
        <v>63</v>
      </c>
      <c r="E83" s="2">
        <v>0</v>
      </c>
      <c r="F83" s="12">
        <f>AVERAGE(D83:D84)</f>
        <v>64</v>
      </c>
      <c r="G83" s="2">
        <v>219</v>
      </c>
      <c r="H83" s="2">
        <f>26/219*100</f>
        <v>11.87214611872146</v>
      </c>
      <c r="I83" s="12">
        <f>AVERAGE(G83:G84)</f>
        <v>206.5</v>
      </c>
      <c r="J83" s="12">
        <f>I83/10</f>
        <v>20.65</v>
      </c>
      <c r="K83" s="12">
        <f>J83/F83</f>
        <v>0.32265624999999998</v>
      </c>
    </row>
    <row r="84" spans="1:11" x14ac:dyDescent="0.2">
      <c r="A84" s="12"/>
      <c r="B84" s="12"/>
      <c r="C84" s="2">
        <v>2</v>
      </c>
      <c r="D84" s="2">
        <v>65</v>
      </c>
      <c r="E84" s="2">
        <v>0</v>
      </c>
      <c r="F84" s="12"/>
      <c r="G84" s="2">
        <v>194</v>
      </c>
      <c r="H84" s="2">
        <f>16/194*100</f>
        <v>8.2474226804123703</v>
      </c>
      <c r="I84" s="12"/>
      <c r="J84" s="12"/>
      <c r="K84" s="12"/>
    </row>
    <row r="85" spans="1:11" x14ac:dyDescent="0.2">
      <c r="A85" s="12"/>
      <c r="B85" s="12">
        <v>8</v>
      </c>
      <c r="C85" s="2">
        <v>1</v>
      </c>
      <c r="D85" s="2">
        <v>100</v>
      </c>
      <c r="E85" s="2">
        <v>0</v>
      </c>
      <c r="F85" s="12">
        <f>AVERAGE(D85:D86)</f>
        <v>100</v>
      </c>
      <c r="G85" s="2">
        <f>292+11</f>
        <v>303</v>
      </c>
      <c r="H85" s="2">
        <f>20/303*100</f>
        <v>6.6006600660065997</v>
      </c>
      <c r="I85" s="12">
        <f>AVERAGE(G85:G86)</f>
        <v>294</v>
      </c>
      <c r="J85" s="12">
        <f>I85/10</f>
        <v>29.4</v>
      </c>
      <c r="K85" s="12">
        <f>J85/F85</f>
        <v>0.29399999999999998</v>
      </c>
    </row>
    <row r="86" spans="1:11" x14ac:dyDescent="0.2">
      <c r="A86" s="12"/>
      <c r="B86" s="12"/>
      <c r="C86" s="2">
        <v>2</v>
      </c>
      <c r="D86" s="2">
        <v>100</v>
      </c>
      <c r="E86" s="2">
        <v>0</v>
      </c>
      <c r="F86" s="12"/>
      <c r="G86" s="2">
        <v>285</v>
      </c>
      <c r="H86" s="2">
        <f>32/285*100</f>
        <v>11.228070175438596</v>
      </c>
      <c r="I86" s="12"/>
      <c r="J86" s="12"/>
      <c r="K86" s="12"/>
    </row>
    <row r="87" spans="1:11" x14ac:dyDescent="0.2">
      <c r="A87" s="12"/>
      <c r="B87" s="12">
        <v>9</v>
      </c>
      <c r="C87" s="2">
        <v>1</v>
      </c>
      <c r="D87" s="2">
        <v>42</v>
      </c>
      <c r="E87" s="2">
        <v>0</v>
      </c>
      <c r="F87" s="12">
        <f>AVERAGE(D87:D88)</f>
        <v>50.5</v>
      </c>
      <c r="G87" s="2">
        <f>186+4</f>
        <v>190</v>
      </c>
      <c r="H87" s="2">
        <f>44/G87*100</f>
        <v>23.157894736842106</v>
      </c>
      <c r="I87" s="12">
        <f>AVERAGE(G87:G88)</f>
        <v>184</v>
      </c>
      <c r="J87" s="12">
        <f>I87/10</f>
        <v>18.399999999999999</v>
      </c>
      <c r="K87" s="12">
        <f>J87/F87</f>
        <v>0.36435643564356435</v>
      </c>
    </row>
    <row r="88" spans="1:11" x14ac:dyDescent="0.2">
      <c r="A88" s="12"/>
      <c r="B88" s="12"/>
      <c r="C88" s="2">
        <v>2</v>
      </c>
      <c r="D88" s="2">
        <v>59</v>
      </c>
      <c r="E88" s="2">
        <v>0</v>
      </c>
      <c r="F88" s="12"/>
      <c r="G88" s="2">
        <f>172+6</f>
        <v>178</v>
      </c>
      <c r="H88" s="2">
        <f>57/G88*100</f>
        <v>32.022471910112358</v>
      </c>
      <c r="I88" s="12"/>
      <c r="J88" s="12"/>
      <c r="K88" s="12"/>
    </row>
    <row r="89" spans="1:11" x14ac:dyDescent="0.2">
      <c r="A89" s="12"/>
      <c r="B89" s="12">
        <v>10</v>
      </c>
      <c r="C89" s="2">
        <v>1</v>
      </c>
      <c r="D89" s="2">
        <v>73</v>
      </c>
      <c r="E89" s="2">
        <v>0</v>
      </c>
      <c r="F89" s="12">
        <f>AVERAGE(D89:D90)</f>
        <v>76</v>
      </c>
      <c r="G89" s="2">
        <f>335+8</f>
        <v>343</v>
      </c>
      <c r="H89" s="2">
        <f>88/G89*100</f>
        <v>25.655976676384839</v>
      </c>
      <c r="I89" s="12">
        <f>AVERAGE(G89:G90)</f>
        <v>342</v>
      </c>
      <c r="J89" s="12">
        <f>I89/10</f>
        <v>34.200000000000003</v>
      </c>
      <c r="K89" s="12">
        <f>J89/F89</f>
        <v>0.45</v>
      </c>
    </row>
    <row r="90" spans="1:11" x14ac:dyDescent="0.2">
      <c r="A90" s="12"/>
      <c r="B90" s="12"/>
      <c r="C90" s="2">
        <v>2</v>
      </c>
      <c r="D90" s="2">
        <v>79</v>
      </c>
      <c r="E90" s="2">
        <v>0</v>
      </c>
      <c r="F90" s="12"/>
      <c r="G90" s="2">
        <f>327+14</f>
        <v>341</v>
      </c>
      <c r="H90" s="2">
        <f>83/G90*100</f>
        <v>24.340175953079179</v>
      </c>
      <c r="I90" s="12"/>
      <c r="J90" s="12"/>
      <c r="K90" s="12"/>
    </row>
    <row r="91" spans="1:11" x14ac:dyDescent="0.2">
      <c r="A91" s="12"/>
      <c r="B91" s="12">
        <v>11</v>
      </c>
      <c r="C91" s="2">
        <v>1</v>
      </c>
      <c r="D91" s="2">
        <v>95</v>
      </c>
      <c r="E91" s="2">
        <v>0</v>
      </c>
      <c r="F91" s="12">
        <f>AVERAGE(D91:D92)</f>
        <v>101.5</v>
      </c>
      <c r="G91" s="2">
        <f>327+11</f>
        <v>338</v>
      </c>
      <c r="H91" s="2">
        <f>54/G91*100</f>
        <v>15.976331360946746</v>
      </c>
      <c r="I91" s="12">
        <f>AVERAGE(G91:G92)</f>
        <v>329</v>
      </c>
      <c r="J91" s="12">
        <f>I91/10</f>
        <v>32.9</v>
      </c>
      <c r="K91" s="12">
        <f>J91/F91</f>
        <v>0.32413793103448274</v>
      </c>
    </row>
    <row r="92" spans="1:11" x14ac:dyDescent="0.2">
      <c r="A92" s="12"/>
      <c r="B92" s="12"/>
      <c r="C92" s="2">
        <v>2</v>
      </c>
      <c r="D92" s="2">
        <v>108</v>
      </c>
      <c r="E92" s="2">
        <v>0</v>
      </c>
      <c r="F92" s="12"/>
      <c r="G92" s="2">
        <f>311+9</f>
        <v>320</v>
      </c>
      <c r="H92" s="2">
        <f>47/G92*100</f>
        <v>14.6875</v>
      </c>
      <c r="I92" s="12"/>
      <c r="J92" s="12"/>
      <c r="K92" s="12"/>
    </row>
    <row r="93" spans="1:11" x14ac:dyDescent="0.2">
      <c r="A93" s="12"/>
      <c r="B93" s="12">
        <v>12</v>
      </c>
      <c r="C93" s="2">
        <v>1</v>
      </c>
      <c r="D93" s="2">
        <v>60</v>
      </c>
      <c r="E93" s="2">
        <v>0</v>
      </c>
      <c r="F93" s="12">
        <f>AVERAGE(D93:D94)</f>
        <v>68</v>
      </c>
      <c r="G93" s="2">
        <f>308+3</f>
        <v>311</v>
      </c>
      <c r="H93" s="2">
        <f>38/G93*100</f>
        <v>12.218649517684888</v>
      </c>
      <c r="I93" s="12">
        <f>AVERAGE(G93:G94)</f>
        <v>325.5</v>
      </c>
      <c r="J93" s="12">
        <f>I93/10</f>
        <v>32.549999999999997</v>
      </c>
      <c r="K93" s="12">
        <f>J93/F93</f>
        <v>0.47867647058823526</v>
      </c>
    </row>
    <row r="94" spans="1:11" x14ac:dyDescent="0.2">
      <c r="A94" s="12"/>
      <c r="B94" s="12"/>
      <c r="C94" s="2">
        <v>2</v>
      </c>
      <c r="D94" s="2">
        <v>76</v>
      </c>
      <c r="E94" s="2">
        <v>0</v>
      </c>
      <c r="F94" s="12"/>
      <c r="G94" s="2">
        <f>335+5</f>
        <v>340</v>
      </c>
      <c r="H94" s="2">
        <f>60/G94*100</f>
        <v>17.647058823529413</v>
      </c>
      <c r="I94" s="12"/>
      <c r="J94" s="12"/>
      <c r="K94" s="12"/>
    </row>
    <row r="98" spans="1:4" x14ac:dyDescent="0.2">
      <c r="A98" s="1" t="s">
        <v>16</v>
      </c>
      <c r="B98" s="1" t="s">
        <v>17</v>
      </c>
      <c r="C98" s="10" t="s">
        <v>18</v>
      </c>
      <c r="D98" s="10"/>
    </row>
    <row r="99" spans="1:4" x14ac:dyDescent="0.2">
      <c r="A99" s="2" t="s">
        <v>20</v>
      </c>
      <c r="B99" s="9">
        <f>TTEST(K2:K23,K27:K42,2,3)</f>
        <v>3.507379951149929E-2</v>
      </c>
      <c r="C99" s="11" t="s">
        <v>25</v>
      </c>
      <c r="D99" s="11"/>
    </row>
    <row r="100" spans="1:4" x14ac:dyDescent="0.2">
      <c r="A100" s="2" t="s">
        <v>22</v>
      </c>
      <c r="B100" s="9">
        <f>TTEST(K2:K23,K46:K67,2,3)</f>
        <v>1.4706844666532578E-10</v>
      </c>
      <c r="C100" s="11" t="s">
        <v>19</v>
      </c>
      <c r="D100" s="11"/>
    </row>
    <row r="101" spans="1:4" x14ac:dyDescent="0.2">
      <c r="A101" s="2" t="s">
        <v>21</v>
      </c>
      <c r="B101" s="9">
        <f>TTEST(K2:K23,K71:K94,2,3)</f>
        <v>1.3462610593901899E-9</v>
      </c>
      <c r="C101" s="11" t="s">
        <v>19</v>
      </c>
      <c r="D101" s="11"/>
    </row>
    <row r="102" spans="1:4" x14ac:dyDescent="0.2">
      <c r="A102" s="2" t="s">
        <v>23</v>
      </c>
      <c r="B102" s="9">
        <f>TTEST(K27:K42,K71:K94,2,3)</f>
        <v>1.0483186901011507E-9</v>
      </c>
      <c r="C102" s="11" t="s">
        <v>19</v>
      </c>
      <c r="D102" s="11"/>
    </row>
    <row r="103" spans="1:4" x14ac:dyDescent="0.2">
      <c r="A103" s="2" t="s">
        <v>24</v>
      </c>
      <c r="B103" s="9">
        <f>TTEST(K46:K67,K71:K94,2,3)</f>
        <v>4.1852411116307566E-6</v>
      </c>
      <c r="C103" s="11" t="s">
        <v>19</v>
      </c>
      <c r="D103" s="11"/>
    </row>
  </sheetData>
  <mergeCells count="220">
    <mergeCell ref="J41:J42"/>
    <mergeCell ref="K37:K38"/>
    <mergeCell ref="K39:K40"/>
    <mergeCell ref="J35:J36"/>
    <mergeCell ref="K35:K36"/>
    <mergeCell ref="J33:J34"/>
    <mergeCell ref="K33:K34"/>
    <mergeCell ref="I31:I32"/>
    <mergeCell ref="K41:K42"/>
    <mergeCell ref="I35:I36"/>
    <mergeCell ref="I37:I38"/>
    <mergeCell ref="I39:I40"/>
    <mergeCell ref="I41:I42"/>
    <mergeCell ref="B37:B38"/>
    <mergeCell ref="B39:B40"/>
    <mergeCell ref="B41:B42"/>
    <mergeCell ref="F46:F47"/>
    <mergeCell ref="B16:B17"/>
    <mergeCell ref="B18:B19"/>
    <mergeCell ref="B20:B21"/>
    <mergeCell ref="B22:B23"/>
    <mergeCell ref="A27:A42"/>
    <mergeCell ref="B27:B28"/>
    <mergeCell ref="B29:B30"/>
    <mergeCell ref="B31:B32"/>
    <mergeCell ref="B33:B34"/>
    <mergeCell ref="B35:B36"/>
    <mergeCell ref="A2:A23"/>
    <mergeCell ref="B2:B3"/>
    <mergeCell ref="B4:B5"/>
    <mergeCell ref="B6:B7"/>
    <mergeCell ref="B8:B9"/>
    <mergeCell ref="B14:B15"/>
    <mergeCell ref="B12:B13"/>
    <mergeCell ref="B10:B11"/>
    <mergeCell ref="F12:F13"/>
    <mergeCell ref="F2:F3"/>
    <mergeCell ref="I52:I53"/>
    <mergeCell ref="J52:J53"/>
    <mergeCell ref="K52:K53"/>
    <mergeCell ref="F54:F55"/>
    <mergeCell ref="I54:I55"/>
    <mergeCell ref="J54:J55"/>
    <mergeCell ref="K54:K55"/>
    <mergeCell ref="I46:I47"/>
    <mergeCell ref="F48:F49"/>
    <mergeCell ref="I48:I49"/>
    <mergeCell ref="F50:F51"/>
    <mergeCell ref="I50:I51"/>
    <mergeCell ref="K60:K61"/>
    <mergeCell ref="F62:F63"/>
    <mergeCell ref="I62:I63"/>
    <mergeCell ref="J62:J63"/>
    <mergeCell ref="K62:K63"/>
    <mergeCell ref="F56:F57"/>
    <mergeCell ref="I56:I57"/>
    <mergeCell ref="J56:J57"/>
    <mergeCell ref="K56:K57"/>
    <mergeCell ref="F58:F59"/>
    <mergeCell ref="I58:I59"/>
    <mergeCell ref="J58:J59"/>
    <mergeCell ref="K58:K59"/>
    <mergeCell ref="B64:B65"/>
    <mergeCell ref="B66:B67"/>
    <mergeCell ref="F71:F72"/>
    <mergeCell ref="A46:A67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F64:F65"/>
    <mergeCell ref="F66:F67"/>
    <mergeCell ref="F60:F61"/>
    <mergeCell ref="F52:F53"/>
    <mergeCell ref="I81:I82"/>
    <mergeCell ref="J81:J82"/>
    <mergeCell ref="K81:K82"/>
    <mergeCell ref="K75:K76"/>
    <mergeCell ref="F77:F78"/>
    <mergeCell ref="I77:I78"/>
    <mergeCell ref="J77:J78"/>
    <mergeCell ref="K77:K78"/>
    <mergeCell ref="F73:F74"/>
    <mergeCell ref="I73:I74"/>
    <mergeCell ref="F75:F76"/>
    <mergeCell ref="I75:I76"/>
    <mergeCell ref="J75:J76"/>
    <mergeCell ref="K91:K92"/>
    <mergeCell ref="F93:F94"/>
    <mergeCell ref="I93:I94"/>
    <mergeCell ref="J93:J94"/>
    <mergeCell ref="K93:K94"/>
    <mergeCell ref="F87:F88"/>
    <mergeCell ref="I87:I88"/>
    <mergeCell ref="J87:J88"/>
    <mergeCell ref="K87:K88"/>
    <mergeCell ref="F89:F90"/>
    <mergeCell ref="I89:I90"/>
    <mergeCell ref="J89:J90"/>
    <mergeCell ref="K89:K90"/>
    <mergeCell ref="K83:K84"/>
    <mergeCell ref="F85:F86"/>
    <mergeCell ref="I85:I86"/>
    <mergeCell ref="J85:J86"/>
    <mergeCell ref="K85:K86"/>
    <mergeCell ref="F79:F80"/>
    <mergeCell ref="I79:I80"/>
    <mergeCell ref="J79:J80"/>
    <mergeCell ref="K79:K80"/>
    <mergeCell ref="F81:F82"/>
    <mergeCell ref="I60:I61"/>
    <mergeCell ref="J60:J61"/>
    <mergeCell ref="B89:B90"/>
    <mergeCell ref="B91:B92"/>
    <mergeCell ref="B93:B94"/>
    <mergeCell ref="I71:I72"/>
    <mergeCell ref="J71:J72"/>
    <mergeCell ref="J73:J74"/>
    <mergeCell ref="A71:A94"/>
    <mergeCell ref="B71:B72"/>
    <mergeCell ref="B73:B74"/>
    <mergeCell ref="B75:B76"/>
    <mergeCell ref="B77:B78"/>
    <mergeCell ref="B79:B80"/>
    <mergeCell ref="B81:B82"/>
    <mergeCell ref="B83:B84"/>
    <mergeCell ref="B85:B86"/>
    <mergeCell ref="B87:B88"/>
    <mergeCell ref="F91:F92"/>
    <mergeCell ref="I91:I92"/>
    <mergeCell ref="J91:J92"/>
    <mergeCell ref="F83:F84"/>
    <mergeCell ref="I83:I84"/>
    <mergeCell ref="J83:J84"/>
    <mergeCell ref="I2:I3"/>
    <mergeCell ref="I33:I34"/>
    <mergeCell ref="K71:K72"/>
    <mergeCell ref="K73:K74"/>
    <mergeCell ref="F27:F28"/>
    <mergeCell ref="F29:F30"/>
    <mergeCell ref="F31:F32"/>
    <mergeCell ref="F33:F34"/>
    <mergeCell ref="F35:F36"/>
    <mergeCell ref="F37:F38"/>
    <mergeCell ref="F39:F40"/>
    <mergeCell ref="F41:F42"/>
    <mergeCell ref="J46:J47"/>
    <mergeCell ref="J50:J51"/>
    <mergeCell ref="J48:J49"/>
    <mergeCell ref="K46:K47"/>
    <mergeCell ref="K48:K49"/>
    <mergeCell ref="K50:K51"/>
    <mergeCell ref="I64:I65"/>
    <mergeCell ref="J64:J65"/>
    <mergeCell ref="K64:K65"/>
    <mergeCell ref="I66:I67"/>
    <mergeCell ref="J66:J67"/>
    <mergeCell ref="K66:K67"/>
    <mergeCell ref="J37:J38"/>
    <mergeCell ref="J39:J40"/>
    <mergeCell ref="K31:K32"/>
    <mergeCell ref="I27:I28"/>
    <mergeCell ref="I29:I30"/>
    <mergeCell ref="K27:K28"/>
    <mergeCell ref="K29:K30"/>
    <mergeCell ref="F4:F5"/>
    <mergeCell ref="F6:F7"/>
    <mergeCell ref="F8:F9"/>
    <mergeCell ref="F10:F11"/>
    <mergeCell ref="F14:F15"/>
    <mergeCell ref="F20:F21"/>
    <mergeCell ref="F22:F23"/>
    <mergeCell ref="J12:J13"/>
    <mergeCell ref="K12:K13"/>
    <mergeCell ref="F18:F19"/>
    <mergeCell ref="I18:I19"/>
    <mergeCell ref="J18:J19"/>
    <mergeCell ref="K18:K19"/>
    <mergeCell ref="F16:F17"/>
    <mergeCell ref="I16:I17"/>
    <mergeCell ref="J16:J17"/>
    <mergeCell ref="K16:K17"/>
    <mergeCell ref="I6:I7"/>
    <mergeCell ref="I8:I9"/>
    <mergeCell ref="I10:I11"/>
    <mergeCell ref="I14:I15"/>
    <mergeCell ref="I20:I21"/>
    <mergeCell ref="I12:I13"/>
    <mergeCell ref="J27:J28"/>
    <mergeCell ref="J29:J30"/>
    <mergeCell ref="J31:J32"/>
    <mergeCell ref="C98:D98"/>
    <mergeCell ref="C99:D99"/>
    <mergeCell ref="C100:D100"/>
    <mergeCell ref="C101:D101"/>
    <mergeCell ref="C102:D102"/>
    <mergeCell ref="C103:D103"/>
    <mergeCell ref="K20:K21"/>
    <mergeCell ref="K22:K23"/>
    <mergeCell ref="K2:K3"/>
    <mergeCell ref="K4:K5"/>
    <mergeCell ref="K6:K7"/>
    <mergeCell ref="K8:K9"/>
    <mergeCell ref="K10:K11"/>
    <mergeCell ref="K14:K15"/>
    <mergeCell ref="I22:I23"/>
    <mergeCell ref="J2:J3"/>
    <mergeCell ref="J4:J5"/>
    <mergeCell ref="J6:J7"/>
    <mergeCell ref="J8:J9"/>
    <mergeCell ref="J10:J11"/>
    <mergeCell ref="J14:J15"/>
    <mergeCell ref="J20:J21"/>
    <mergeCell ref="J22:J23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Rad51 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2022-10-23T22:25:06Z</dcterms:created>
  <dcterms:modified xsi:type="dcterms:W3CDTF">2023-06-12T16:19:29Z</dcterms:modified>
</cp:coreProperties>
</file>